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5" yWindow="-15" windowWidth="19215" windowHeight="12705" tabRatio="165"/>
  </bookViews>
  <sheets>
    <sheet name="CIL Calculator" sheetId="1" r:id="rId1"/>
  </sheets>
  <definedNames>
    <definedName name="_xlnm.Print_Area" localSheetId="0">'CIL Calculator'!$A$1:$I$221</definedName>
  </definedNames>
  <calcPr calcId="125725"/>
</workbook>
</file>

<file path=xl/calcChain.xml><?xml version="1.0" encoding="utf-8"?>
<calcChain xmlns="http://schemas.openxmlformats.org/spreadsheetml/2006/main">
  <c r="C95" i="1"/>
  <c r="F164"/>
  <c r="D36"/>
  <c r="C39"/>
  <c r="D39"/>
  <c r="D195" l="1"/>
  <c r="D194"/>
  <c r="D193"/>
  <c r="D192"/>
  <c r="D191"/>
  <c r="D190"/>
  <c r="D189"/>
  <c r="C188"/>
  <c r="D34" l="1"/>
  <c r="C217" s="1"/>
  <c r="C38" l="1"/>
  <c r="F198"/>
  <c r="C206" s="1"/>
  <c r="C46"/>
  <c r="D38" l="1"/>
  <c r="D37"/>
  <c r="F179" l="1"/>
  <c r="C204" s="1"/>
  <c r="F159"/>
  <c r="F155"/>
  <c r="F144"/>
  <c r="E211" s="1"/>
  <c r="F139"/>
  <c r="F137"/>
  <c r="F133"/>
  <c r="F131"/>
  <c r="F129"/>
  <c r="F127"/>
  <c r="E212" l="1"/>
  <c r="E116"/>
  <c r="F203" l="1"/>
  <c r="F112"/>
  <c r="F110"/>
  <c r="F108"/>
  <c r="F106"/>
  <c r="F157" l="1"/>
  <c r="F153"/>
  <c r="F151"/>
  <c r="F149"/>
  <c r="D76"/>
  <c r="D78" s="1"/>
  <c r="E67"/>
  <c r="E189" l="1"/>
  <c r="E191"/>
  <c r="F191" s="1"/>
  <c r="E176"/>
  <c r="F176" s="1"/>
  <c r="E195"/>
  <c r="F195" s="1"/>
  <c r="E194"/>
  <c r="F194" s="1"/>
  <c r="E193"/>
  <c r="F193" s="1"/>
  <c r="E192"/>
  <c r="F192" s="1"/>
  <c r="E190"/>
  <c r="F190" s="1"/>
  <c r="E175"/>
  <c r="F175" s="1"/>
  <c r="E174"/>
  <c r="E213"/>
  <c r="E118"/>
  <c r="F118"/>
  <c r="E122" l="1"/>
  <c r="G189" s="1"/>
  <c r="F206" s="1"/>
  <c r="E177"/>
  <c r="E196"/>
  <c r="F189"/>
  <c r="F196" s="1"/>
  <c r="F174"/>
  <c r="F177" s="1"/>
  <c r="E204" s="1"/>
  <c r="E210"/>
  <c r="G176" l="1"/>
  <c r="F178" s="1"/>
  <c r="G204" s="1"/>
  <c r="F197"/>
  <c r="G206" s="1"/>
  <c r="E206"/>
  <c r="F135"/>
  <c r="F204" l="1"/>
  <c r="F208" s="1"/>
  <c r="E208"/>
  <c r="G208"/>
  <c r="F67"/>
  <c r="E215" l="1"/>
  <c r="E217" s="1"/>
</calcChain>
</file>

<file path=xl/sharedStrings.xml><?xml version="1.0" encoding="utf-8"?>
<sst xmlns="http://schemas.openxmlformats.org/spreadsheetml/2006/main" count="137" uniqueCount="115">
  <si>
    <t>ALL and ONLY blue cells must be completed</t>
  </si>
  <si>
    <t>Address / Site</t>
  </si>
  <si>
    <t>Education</t>
  </si>
  <si>
    <t>Health</t>
  </si>
  <si>
    <t>All Other Uses</t>
  </si>
  <si>
    <t>Private Residential</t>
  </si>
  <si>
    <t>Floorspace</t>
  </si>
  <si>
    <t>Social Housing Relief</t>
  </si>
  <si>
    <t>Charitable Exemption</t>
  </si>
  <si>
    <t>Would exemption of liability for that interest constitute State Aid?</t>
  </si>
  <si>
    <t>Is any material interest jointly owned with a non-charitable institution?</t>
  </si>
  <si>
    <t>Is there another owner, or owners, with a material interest in the relevant land?</t>
  </si>
  <si>
    <t>Is that ownership of a material interest belonging to a non-charitable institution?</t>
  </si>
  <si>
    <t>Will the chargeable development be used wholly or mainly for charitable purposes?</t>
  </si>
  <si>
    <t>Does the charitable institution have a material interest in the land?</t>
  </si>
  <si>
    <t>Will the chargeable development be 100% occupied by a charitable institution?</t>
  </si>
  <si>
    <t>Phased?</t>
  </si>
  <si>
    <t>Original App Ref #</t>
  </si>
  <si>
    <t>S73 App?</t>
  </si>
  <si>
    <t>S73 App Ref #</t>
  </si>
  <si>
    <t>Original App PP Date</t>
  </si>
  <si>
    <t>S73 App PP Date</t>
  </si>
  <si>
    <t>MCIL Liability</t>
  </si>
  <si>
    <t>Summary</t>
  </si>
  <si>
    <t>Date of effect</t>
  </si>
  <si>
    <t>Total</t>
  </si>
  <si>
    <r>
      <t>MCIL Index</t>
    </r>
    <r>
      <rPr>
        <sz val="10"/>
        <color rgb="FF025BAD"/>
        <rFont val="Arial"/>
        <family val="2"/>
      </rPr>
      <t xml:space="preserve"> (I</t>
    </r>
    <r>
      <rPr>
        <vertAlign val="subscript"/>
        <sz val="10"/>
        <color rgb="FF025BAD"/>
        <rFont val="Arial"/>
        <family val="2"/>
      </rPr>
      <t>C</t>
    </r>
    <r>
      <rPr>
        <sz val="10"/>
        <color rgb="FF025BAD"/>
        <rFont val="Arial"/>
        <family val="2"/>
      </rPr>
      <t>)</t>
    </r>
  </si>
  <si>
    <t>Residential</t>
  </si>
  <si>
    <t>Demolished</t>
  </si>
  <si>
    <t>(G)</t>
  </si>
  <si>
    <t>Are there any existing buildings on the site on the day planning permission is granted which contain a part that has been in lawful use for a continuous period of at least 6 months within the period of 3 years prior to planning permission? ('In-use' buildings)</t>
  </si>
  <si>
    <r>
      <t xml:space="preserve">Rates
</t>
    </r>
    <r>
      <rPr>
        <sz val="10"/>
        <color rgb="FF025BAD"/>
        <rFont val="Arial"/>
        <family val="2"/>
      </rPr>
      <t>R</t>
    </r>
  </si>
  <si>
    <r>
      <t xml:space="preserve">CIL chargeable
</t>
    </r>
    <r>
      <rPr>
        <sz val="10"/>
        <color rgb="FF025BAD"/>
        <rFont val="Arial"/>
        <family val="2"/>
      </rPr>
      <t>=RxAxI</t>
    </r>
    <r>
      <rPr>
        <vertAlign val="subscript"/>
        <sz val="10"/>
        <color rgb="FF025BAD"/>
        <rFont val="Arial"/>
        <family val="2"/>
      </rPr>
      <t>P</t>
    </r>
    <r>
      <rPr>
        <sz val="10"/>
        <color rgb="FF025BAD"/>
        <rFont val="Arial"/>
        <family val="2"/>
      </rPr>
      <t>/I</t>
    </r>
    <r>
      <rPr>
        <vertAlign val="subscript"/>
        <sz val="10"/>
        <color rgb="FF025BAD"/>
        <rFont val="Arial"/>
        <family val="2"/>
      </rPr>
      <t>C</t>
    </r>
  </si>
  <si>
    <t>Is this the 1st phase?</t>
  </si>
  <si>
    <r>
      <t>Proposed</t>
    </r>
    <r>
      <rPr>
        <sz val="10"/>
        <color rgb="FF025BAD"/>
        <rFont val="Arial"/>
        <family val="2"/>
      </rPr>
      <t xml:space="preserve"> (G</t>
    </r>
    <r>
      <rPr>
        <vertAlign val="subscript"/>
        <sz val="10"/>
        <color rgb="FF025BAD"/>
        <rFont val="Arial"/>
        <family val="2"/>
      </rPr>
      <t>R</t>
    </r>
    <r>
      <rPr>
        <sz val="10"/>
        <color rgb="FF025BAD"/>
        <rFont val="Arial"/>
        <family val="2"/>
      </rPr>
      <t>)</t>
    </r>
  </si>
  <si>
    <r>
      <t>Former phase E</t>
    </r>
    <r>
      <rPr>
        <sz val="10"/>
        <color theme="0" tint="-0.14999847407452621"/>
        <rFont val="Arial"/>
        <family val="2"/>
      </rPr>
      <t xml:space="preserve"> (E</t>
    </r>
    <r>
      <rPr>
        <vertAlign val="subscript"/>
        <sz val="10"/>
        <color theme="0" tint="-0.14999847407452621"/>
        <rFont val="Arial"/>
        <family val="2"/>
      </rPr>
      <t>P</t>
    </r>
    <r>
      <rPr>
        <sz val="10"/>
        <color theme="0" tint="-0.14999847407452621"/>
        <rFont val="Arial"/>
        <family val="2"/>
      </rPr>
      <t>)</t>
    </r>
  </si>
  <si>
    <r>
      <t xml:space="preserve">Former phase G </t>
    </r>
    <r>
      <rPr>
        <sz val="10"/>
        <color theme="0" tint="-0.14999847407452621"/>
        <rFont val="Arial"/>
        <family val="2"/>
      </rPr>
      <t>(G</t>
    </r>
    <r>
      <rPr>
        <vertAlign val="subscript"/>
        <sz val="10"/>
        <color theme="0" tint="-0.14999847407452621"/>
        <rFont val="Arial"/>
        <family val="2"/>
      </rPr>
      <t>P</t>
    </r>
    <r>
      <rPr>
        <sz val="10"/>
        <color theme="0" tint="-0.14999847407452621"/>
        <rFont val="Arial"/>
        <family val="2"/>
      </rPr>
      <t>)</t>
    </r>
  </si>
  <si>
    <r>
      <t>Former phase K</t>
    </r>
    <r>
      <rPr>
        <b/>
        <vertAlign val="subscript"/>
        <sz val="10"/>
        <color theme="0" tint="-0.14999847407452621"/>
        <rFont val="Arial"/>
        <family val="2"/>
      </rPr>
      <t>R</t>
    </r>
    <r>
      <rPr>
        <sz val="10"/>
        <color theme="0" tint="-0.14999847407452621"/>
        <rFont val="Arial"/>
        <family val="2"/>
      </rPr>
      <t xml:space="preserve"> (K</t>
    </r>
    <r>
      <rPr>
        <vertAlign val="subscript"/>
        <sz val="10"/>
        <color theme="0" tint="-0.14999847407452621"/>
        <rFont val="Arial"/>
        <family val="2"/>
      </rPr>
      <t>PR</t>
    </r>
    <r>
      <rPr>
        <sz val="10"/>
        <color theme="0" tint="-0.14999847407452621"/>
        <rFont val="Arial"/>
        <family val="2"/>
      </rPr>
      <t>)</t>
    </r>
  </si>
  <si>
    <r>
      <t>Credit</t>
    </r>
    <r>
      <rPr>
        <sz val="10"/>
        <color theme="0" tint="-0.14999847407452621"/>
        <rFont val="Arial"/>
        <family val="2"/>
      </rPr>
      <t xml:space="preserve"> (E</t>
    </r>
    <r>
      <rPr>
        <vertAlign val="subscript"/>
        <sz val="10"/>
        <color theme="0" tint="-0.14999847407452621"/>
        <rFont val="Arial"/>
        <family val="2"/>
      </rPr>
      <t>X</t>
    </r>
    <r>
      <rPr>
        <sz val="10"/>
        <color theme="0" tint="-0.14999847407452621"/>
        <rFont val="Arial"/>
        <family val="2"/>
      </rPr>
      <t>)</t>
    </r>
  </si>
  <si>
    <r>
      <t>Demolished+Credit</t>
    </r>
    <r>
      <rPr>
        <sz val="10"/>
        <color rgb="FF025BAD"/>
        <rFont val="Arial"/>
        <family val="2"/>
      </rPr>
      <t xml:space="preserve"> (E)</t>
    </r>
  </si>
  <si>
    <r>
      <t>...of which
Retained</t>
    </r>
    <r>
      <rPr>
        <sz val="10"/>
        <color theme="0" tint="-0.14999847407452621"/>
        <rFont val="Arial"/>
        <family val="2"/>
      </rPr>
      <t xml:space="preserve"> (K</t>
    </r>
    <r>
      <rPr>
        <vertAlign val="subscript"/>
        <sz val="10"/>
        <color theme="0" tint="-0.14999847407452621"/>
        <rFont val="Arial"/>
        <family val="2"/>
      </rPr>
      <t>R</t>
    </r>
    <r>
      <rPr>
        <sz val="10"/>
        <color theme="0" tint="-0.14999847407452621"/>
        <rFont val="Arial"/>
        <family val="2"/>
      </rPr>
      <t>)</t>
    </r>
  </si>
  <si>
    <t>Chargeable Development</t>
  </si>
  <si>
    <t>Is the development wholly within the curtilage of an existing main dwelling?</t>
  </si>
  <si>
    <t>Does the development comprise only one new dwelling?</t>
  </si>
  <si>
    <t>Is the development an enlargement of an existing main dwelling?</t>
  </si>
  <si>
    <t>Does the development comprise a new dwelling?</t>
  </si>
  <si>
    <t>Does the person own a material interest in the main dwelling?</t>
  </si>
  <si>
    <t>Meets Condition?</t>
  </si>
  <si>
    <r>
      <rPr>
        <b/>
        <sz val="10"/>
        <color theme="0" tint="-0.14999847407452621"/>
        <rFont val="Arial"/>
        <family val="2"/>
      </rPr>
      <t>Condition 1</t>
    </r>
    <r>
      <rPr>
        <sz val="10"/>
        <color theme="0" tint="-0.14999847407452621"/>
        <rFont val="Arial"/>
        <family val="2"/>
      </rPr>
      <t xml:space="preserve"> is that the dwelling is let by a local housing authority on one of the following:
</t>
    </r>
    <r>
      <rPr>
        <sz val="8"/>
        <color theme="0" tint="-0.14999847407452621"/>
        <rFont val="Arial"/>
        <family val="2"/>
      </rPr>
      <t>● A demoted tenancy;
● An introductory tenancy;
● A secure tenancy;
● An arrangement that would be a secure tenancy but for paragraph 4ZA or 12 of Schedule 1 to the Housing Act 1985</t>
    </r>
    <r>
      <rPr>
        <sz val="10"/>
        <color theme="0" tint="-0.14999847407452621"/>
        <rFont val="Arial"/>
        <family val="2"/>
      </rPr>
      <t xml:space="preserve">
</t>
    </r>
    <r>
      <rPr>
        <b/>
        <sz val="10"/>
        <rFont val="Arial"/>
        <family val="2"/>
      </rPr>
      <t/>
    </r>
  </si>
  <si>
    <r>
      <rPr>
        <b/>
        <sz val="10"/>
        <color theme="0" tint="-0.14999847407452621"/>
        <rFont val="Arial"/>
        <family val="2"/>
      </rPr>
      <t>Condition 2</t>
    </r>
    <r>
      <rPr>
        <sz val="10"/>
        <color theme="0" tint="-0.14999847407452621"/>
        <rFont val="Arial"/>
        <family val="2"/>
      </rPr>
      <t xml:space="preserve"> is that all of the following criteria are met:
</t>
    </r>
    <r>
      <rPr>
        <sz val="8"/>
        <color theme="0" tint="-0.14999847407452621"/>
        <rFont val="Arial"/>
        <family val="2"/>
      </rPr>
      <t>● The dwelling is occupied in accordance with shared ownership arrangements within the meaning of §70(4) of the Housing and Regeneration Act (H&amp;RA) 2008;
● The percentage of the value of the dwelling paid as a premium on the day on which a lease is granted under the shared ownership arrangement does not exceed 75% of the market value (where the market value at any time is the price which the dwelling might reasonably be expected to fetch if sold at that time on the open market);
● On the day on which a lease is granted under the shared ownership arrangements, the annual rent payable is not more than 3% of the value of the unsold interest; and
● In any given year the annual rent payable does not increase by more than the % increase in the retail prices index for the year to September immediately preceding the anniversary of the day on which the lease was granted plus 0.5%</t>
    </r>
  </si>
  <si>
    <t>Of the proposed floorspace in the Floorspace section…</t>
  </si>
  <si>
    <t>...wholly or partly made up of one or more dwellings?</t>
  </si>
  <si>
    <t>...wholly or mainly for use by the general public?</t>
  </si>
  <si>
    <t>...to be used wholly or mainly for commercial purposes?</t>
  </si>
  <si>
    <t>...wholly or mainly for the benefit of the occupants of development which is not granted by the same planning permission?</t>
  </si>
  <si>
    <r>
      <t xml:space="preserve">Qualifying amount for Social Housing Relief
</t>
    </r>
    <r>
      <rPr>
        <sz val="10"/>
        <color rgb="FF025BAD"/>
        <rFont val="Arial"/>
        <family val="2"/>
      </rPr>
      <t>=RxA</t>
    </r>
    <r>
      <rPr>
        <sz val="10"/>
        <color rgb="FF025BAD"/>
        <rFont val="Arial"/>
        <family val="2"/>
      </rPr>
      <t>xI</t>
    </r>
    <r>
      <rPr>
        <vertAlign val="subscript"/>
        <sz val="10"/>
        <color rgb="FF025BAD"/>
        <rFont val="Arial"/>
        <family val="2"/>
      </rPr>
      <t>P</t>
    </r>
    <r>
      <rPr>
        <sz val="10"/>
        <color rgb="FF025BAD"/>
        <rFont val="Arial"/>
        <family val="2"/>
      </rPr>
      <t>/I</t>
    </r>
    <r>
      <rPr>
        <vertAlign val="subscript"/>
        <sz val="10"/>
        <color rgb="FF025BAD"/>
        <rFont val="Arial"/>
        <family val="2"/>
      </rPr>
      <t>C</t>
    </r>
  </si>
  <si>
    <r>
      <t xml:space="preserve">Deemed net area chargeable at rate R
</t>
    </r>
    <r>
      <rPr>
        <sz val="10"/>
        <color rgb="FF025BAD"/>
        <rFont val="Arial"/>
        <family val="2"/>
      </rPr>
      <t>(A)=G</t>
    </r>
    <r>
      <rPr>
        <vertAlign val="subscript"/>
        <sz val="10"/>
        <color rgb="FF025BAD"/>
        <rFont val="Arial"/>
        <family val="2"/>
      </rPr>
      <t>R</t>
    </r>
    <r>
      <rPr>
        <sz val="10"/>
        <color rgb="FF025BAD"/>
        <rFont val="Arial"/>
        <family val="2"/>
      </rPr>
      <t>-K</t>
    </r>
    <r>
      <rPr>
        <vertAlign val="subscript"/>
        <sz val="10"/>
        <color rgb="FF025BAD"/>
        <rFont val="Arial"/>
        <family val="2"/>
      </rPr>
      <t>R</t>
    </r>
    <r>
      <rPr>
        <sz val="10"/>
        <color rgb="FF025BAD"/>
        <rFont val="Arial"/>
        <family val="2"/>
      </rPr>
      <t>-(G</t>
    </r>
    <r>
      <rPr>
        <vertAlign val="subscript"/>
        <sz val="10"/>
        <color rgb="FF025BAD"/>
        <rFont val="Arial"/>
        <family val="2"/>
      </rPr>
      <t>R</t>
    </r>
    <r>
      <rPr>
        <sz val="10"/>
        <color rgb="FF025BAD"/>
        <rFont val="Arial"/>
        <family val="2"/>
      </rPr>
      <t>xE/G)</t>
    </r>
  </si>
  <si>
    <r>
      <t xml:space="preserve">Social Resi. </t>
    </r>
    <r>
      <rPr>
        <sz val="10"/>
        <color rgb="FF025BAD"/>
        <rFont val="Arial"/>
        <family val="2"/>
      </rPr>
      <t>(Part Q</t>
    </r>
    <r>
      <rPr>
        <vertAlign val="subscript"/>
        <sz val="10"/>
        <color rgb="FF025BAD"/>
        <rFont val="Arial"/>
        <family val="2"/>
      </rPr>
      <t>R</t>
    </r>
    <r>
      <rPr>
        <sz val="10"/>
        <color rgb="FF025BAD"/>
        <rFont val="Arial"/>
        <family val="2"/>
      </rPr>
      <t>)</t>
    </r>
  </si>
  <si>
    <r>
      <t>Part K</t>
    </r>
    <r>
      <rPr>
        <vertAlign val="subscript"/>
        <sz val="10"/>
        <color theme="0" tint="-0.14999847407452621"/>
        <rFont val="Arial"/>
        <family val="2"/>
      </rPr>
      <t>QR</t>
    </r>
  </si>
  <si>
    <r>
      <t>Proposed</t>
    </r>
    <r>
      <rPr>
        <sz val="10"/>
        <color rgb="FF025BAD"/>
        <rFont val="Arial"/>
        <family val="2"/>
      </rPr>
      <t/>
    </r>
  </si>
  <si>
    <t>...of which Retained</t>
  </si>
  <si>
    <r>
      <rPr>
        <sz val="10"/>
        <color theme="0" tint="-0.14999847407452621"/>
        <rFont val="Arial"/>
        <family val="2"/>
      </rPr>
      <t>(Part K</t>
    </r>
    <r>
      <rPr>
        <vertAlign val="subscript"/>
        <sz val="10"/>
        <color theme="0" tint="-0.14999847407452621"/>
        <rFont val="Arial"/>
        <family val="2"/>
      </rPr>
      <t>QR</t>
    </r>
    <r>
      <rPr>
        <sz val="10"/>
        <color theme="0" tint="-0.14999847407452621"/>
        <rFont val="Arial"/>
        <family val="2"/>
      </rPr>
      <t>)</t>
    </r>
  </si>
  <si>
    <t>Communal Floorspace</t>
  </si>
  <si>
    <t>Deemed Net Area for Social Housing Relief</t>
  </si>
  <si>
    <r>
      <rPr>
        <b/>
        <sz val="10"/>
        <color theme="0" tint="-0.14999847407452621"/>
        <rFont val="Arial"/>
        <family val="2"/>
      </rPr>
      <t>Condition 3</t>
    </r>
    <r>
      <rPr>
        <sz val="10"/>
        <color theme="0" tint="-0.14999847407452621"/>
        <rFont val="Arial"/>
        <family val="2"/>
      </rPr>
      <t xml:space="preserve"> is that all of the following criteria are met:
</t>
    </r>
    <r>
      <rPr>
        <sz val="8"/>
        <color theme="0" tint="-0.14999847407452621"/>
        <rFont val="Arial"/>
        <family val="2"/>
      </rPr>
      <t>● The dwelling is let by a private registered provider of social housing on one of the following—
   — an assured tenancy (including an assured shorthold tenancy);
   — an assured agricultural occupancy;
   — an arrangement that would be an assured tenancy or an assured agricultural occupancy but for paragraph 12(1)(h) or 12ZA of Schedule 1 to the Housing Act 1988(c);
   — a demoted tenancy; and
● One of the below criteria is met.
   — the rent is:
      &gt; subject to the national rent regime, and
      &gt; regulated under a standard controlling rents set by the Regulator of Social Housing under §194 of the H&amp;RA 2008;
   — the rent is:
      &gt; not subject to the national rent regime;
      &gt; not regulated under a standard controlling rents set by the Regulator of Social Housing under §194 of the H&amp;RA 2008; and
      &gt; no more than 80% of market rent;
   — the rent is:
      &gt; not subject to the national rent regime; and
      &gt; regulated under a standard controlling rents set by the Regulator of Social Housing under §194 of the H&amp;RA 2008 which requires the initial rent to be no more than 80% of the market rent of the property (including service charges).</t>
    </r>
  </si>
  <si>
    <t>Mayoral CIL</t>
  </si>
  <si>
    <t>Residential Annex or Extension Exemption</t>
  </si>
  <si>
    <t>Minor Development Exemption</t>
  </si>
  <si>
    <t>CIL
Chargeable</t>
  </si>
  <si>
    <t>Net
CIL Liability</t>
  </si>
  <si>
    <r>
      <t xml:space="preserve">Deemed net area chargeable at rate R for Social Housing Relief </t>
    </r>
    <r>
      <rPr>
        <sz val="10"/>
        <color rgb="FFD9D9D9"/>
        <rFont val="Arial"/>
        <family val="2"/>
      </rPr>
      <t>(A)=Q</t>
    </r>
    <r>
      <rPr>
        <vertAlign val="subscript"/>
        <sz val="10"/>
        <color rgb="FFD9D9D9"/>
        <rFont val="Arial"/>
        <family val="2"/>
      </rPr>
      <t>R</t>
    </r>
    <r>
      <rPr>
        <sz val="10"/>
        <color rgb="FFD9D9D9"/>
        <rFont val="Arial"/>
        <family val="2"/>
      </rPr>
      <t>-K</t>
    </r>
    <r>
      <rPr>
        <vertAlign val="subscript"/>
        <sz val="10"/>
        <color rgb="FFD9D9D9"/>
        <rFont val="Arial"/>
        <family val="2"/>
      </rPr>
      <t>QR</t>
    </r>
    <r>
      <rPr>
        <sz val="10"/>
        <color rgb="FFD9D9D9"/>
        <rFont val="Arial"/>
        <family val="2"/>
      </rPr>
      <t>-(Q</t>
    </r>
    <r>
      <rPr>
        <vertAlign val="subscript"/>
        <sz val="10"/>
        <color rgb="FFD9D9D9"/>
        <rFont val="Arial"/>
        <family val="2"/>
      </rPr>
      <t>R</t>
    </r>
    <r>
      <rPr>
        <sz val="10"/>
        <color rgb="FFD9D9D9"/>
        <rFont val="Arial"/>
        <family val="2"/>
      </rPr>
      <t>xE/G)</t>
    </r>
  </si>
  <si>
    <t>Self-Build Exemption</t>
  </si>
  <si>
    <t>The proposed 'Social Resi.' floorspace must only be made up of Qualifying Dwellings, i.e. must satisfy at least 1 of the following conditions for (Discretionary) Social Housing Relief:</t>
  </si>
  <si>
    <r>
      <t>...how much floorspace is Communal development?</t>
    </r>
    <r>
      <rPr>
        <sz val="10"/>
        <color rgb="FFD9D9D9"/>
        <rFont val="Arial"/>
        <family val="2"/>
      </rPr>
      <t xml:space="preserve"> (X)</t>
    </r>
  </si>
  <si>
    <r>
      <t>Floorspace of Qualifying Dwellings to which the Communal development relates</t>
    </r>
    <r>
      <rPr>
        <sz val="10"/>
        <color rgb="FFD9D9D9"/>
        <rFont val="Arial"/>
        <family val="2"/>
      </rPr>
      <t xml:space="preserve"> (A)</t>
    </r>
  </si>
  <si>
    <r>
      <t xml:space="preserve">Floorspace of Qualifying Dwellings + Relevant Development' </t>
    </r>
    <r>
      <rPr>
        <sz val="10"/>
        <color rgb="FFD9D9D9"/>
        <rFont val="Arial"/>
        <family val="2"/>
      </rPr>
      <t>(B)</t>
    </r>
  </si>
  <si>
    <r>
      <t xml:space="preserve">Qualifying Communal development
</t>
    </r>
    <r>
      <rPr>
        <sz val="10"/>
        <color rgb="FFD9D9D9"/>
        <rFont val="Arial"/>
        <family val="2"/>
      </rPr>
      <t>(Part Q</t>
    </r>
    <r>
      <rPr>
        <vertAlign val="subscript"/>
        <sz val="10"/>
        <color rgb="FFD9D9D9"/>
        <rFont val="Arial"/>
        <family val="2"/>
      </rPr>
      <t>R</t>
    </r>
    <r>
      <rPr>
        <sz val="10"/>
        <color rgb="FFD9D9D9"/>
        <rFont val="Arial"/>
        <family val="2"/>
      </rPr>
      <t>)=XxA/B</t>
    </r>
  </si>
  <si>
    <t>Phase Ref #</t>
  </si>
  <si>
    <t>Phase App PP Date</t>
  </si>
  <si>
    <t>Date on which planning permission first permits development</t>
  </si>
  <si>
    <t>Mayoral CIL Liability</t>
  </si>
  <si>
    <t>Exemptions</t>
  </si>
  <si>
    <t>All floorspace figures must be entered as Gross Internal Area (GIA) in accordance with RICS Code of Measuring Practice</t>
  </si>
  <si>
    <t>The following tests determine whether floorspace is Communal development floorspace or not. Is this floorspace…</t>
  </si>
  <si>
    <t>Does the development comprise a dwelling built/commissioned by a person and occupied by the same person as their sole or main residence for at least 3 years?</t>
  </si>
  <si>
    <t>Will the person occupy the main dwelling as their sole or main residence for at least 3 years from completion?</t>
  </si>
  <si>
    <t>Insert total
demolished
floorspace
↓
↓
↓
↓
↓</t>
  </si>
  <si>
    <t>S73 Advice:</t>
  </si>
  <si>
    <t>RBKC CIL Zone</t>
  </si>
  <si>
    <t>RBKC CIL Liability</t>
  </si>
  <si>
    <t>RBKC CIL</t>
  </si>
  <si>
    <t>A</t>
  </si>
  <si>
    <t>B</t>
  </si>
  <si>
    <t>C</t>
  </si>
  <si>
    <t>D</t>
  </si>
  <si>
    <t>E</t>
  </si>
  <si>
    <t>F</t>
  </si>
  <si>
    <t>G</t>
  </si>
  <si>
    <t>H</t>
  </si>
  <si>
    <t>Extra Care Housing</t>
  </si>
  <si>
    <t>Hotels</t>
  </si>
  <si>
    <t>Student Accomm.</t>
  </si>
  <si>
    <t>Student Accom.</t>
  </si>
  <si>
    <t>No</t>
  </si>
  <si>
    <r>
      <t>BCIS Index</t>
    </r>
    <r>
      <rPr>
        <sz val="10"/>
        <color rgb="FF025BAD"/>
        <rFont val="Arial"/>
        <family val="2"/>
      </rPr>
      <t xml:space="preserve"> (I</t>
    </r>
    <r>
      <rPr>
        <vertAlign val="subscript"/>
        <sz val="10"/>
        <color rgb="FF025BAD"/>
        <rFont val="Arial"/>
        <family val="2"/>
      </rPr>
      <t>P</t>
    </r>
    <r>
      <rPr>
        <sz val="10"/>
        <color rgb="FF025BAD"/>
        <rFont val="Arial"/>
        <family val="2"/>
      </rPr>
      <t>)</t>
    </r>
  </si>
  <si>
    <r>
      <t>RBKC CIL Index (I</t>
    </r>
    <r>
      <rPr>
        <b/>
        <vertAlign val="subscript"/>
        <sz val="10"/>
        <color rgb="FF025BAD"/>
        <rFont val="Arial"/>
        <family val="2"/>
      </rPr>
      <t>C</t>
    </r>
    <r>
      <rPr>
        <b/>
        <sz val="10"/>
        <color rgb="FF025BAD"/>
        <rFont val="Arial"/>
        <family val="2"/>
      </rPr>
      <t>)</t>
    </r>
  </si>
  <si>
    <r>
      <t xml:space="preserve">Qualifying amount for Social Housing Relief
</t>
    </r>
    <r>
      <rPr>
        <sz val="10"/>
        <color rgb="FF025BAD"/>
        <rFont val="Arial"/>
        <family val="2"/>
      </rPr>
      <t>=RxAxI</t>
    </r>
    <r>
      <rPr>
        <vertAlign val="subscript"/>
        <sz val="10"/>
        <color rgb="FF025BAD"/>
        <rFont val="Arial"/>
        <family val="2"/>
      </rPr>
      <t>P</t>
    </r>
    <r>
      <rPr>
        <sz val="10"/>
        <color rgb="FF025BAD"/>
        <rFont val="Arial"/>
        <family val="2"/>
      </rPr>
      <t>/I</t>
    </r>
    <r>
      <rPr>
        <vertAlign val="subscript"/>
        <sz val="10"/>
        <color rgb="FF025BAD"/>
        <rFont val="Arial"/>
        <family val="2"/>
      </rPr>
      <t>C</t>
    </r>
  </si>
  <si>
    <t>Total CIL Liability</t>
  </si>
  <si>
    <t>For illustrative purposes only. Does not constitute a formal CIL Liability Notice.
The Planning Act 2008 (as amended), the CIL Regulations 2010 (as amended) and NPPG on CIL should be referred to in the first instance.
All entered figures are subject to verification by the Council.</t>
  </si>
  <si>
    <r>
      <rPr>
        <b/>
        <sz val="10"/>
        <color theme="0" tint="-0.14999847407452621"/>
        <rFont val="Arial"/>
        <family val="2"/>
      </rPr>
      <t>Discretionary Social Housing Relief</t>
    </r>
    <r>
      <rPr>
        <sz val="10"/>
        <color theme="0" tint="-0.14999847407452621"/>
        <rFont val="Arial"/>
        <family val="2"/>
      </rPr>
      <t xml:space="preserve"> can be granted if the following criteria are met:
</t>
    </r>
    <r>
      <rPr>
        <sz val="8"/>
        <color theme="0" tint="-0.14999847407452621"/>
        <rFont val="Arial"/>
        <family val="2"/>
      </rPr>
      <t xml:space="preserve">● The dwelling is sold for no more than 80% of its market value (where the market value at any time is the price which the dwelling might reasonably be expected to fetch if sold at that time on the open market);
● The dwelling is sold in accordance with the charging authority's Discretionary Social Housing Relief policy; and
● The liability to pay CIL in relation to the dwelling remains with the person granted discretionary social housing relief.
</t>
    </r>
    <r>
      <rPr>
        <i/>
        <sz val="8"/>
        <color theme="0" tint="-0.14999847407452621"/>
        <rFont val="Arial"/>
        <family val="2"/>
      </rPr>
      <t>Neither the Mayor of London nor RBKC have introduced Discretionary Social Housing Relief policies, and so this is not currently available in RBKC.</t>
    </r>
  </si>
  <si>
    <t>Use:                  Zone:</t>
  </si>
  <si>
    <t>RBKC CIL Charges</t>
  </si>
  <si>
    <t>Does the development comprise 1 or more dwellings?</t>
  </si>
  <si>
    <r>
      <t>Community Infrastructure Levy (CIL) Calculator</t>
    </r>
    <r>
      <rPr>
        <sz val="20"/>
        <color theme="0"/>
        <rFont val="Arial"/>
        <family val="2"/>
      </rPr>
      <t xml:space="preserve">
</t>
    </r>
    <r>
      <rPr>
        <sz val="16"/>
        <color theme="0"/>
        <rFont val="Arial"/>
        <family val="2"/>
      </rPr>
      <t>v1.3 April 2015</t>
    </r>
    <r>
      <rPr>
        <sz val="8"/>
        <color theme="0"/>
        <rFont val="Arial"/>
        <family val="2"/>
      </rPr>
      <t xml:space="preserve">
© Royal Borough of Kensington &amp; Chelsea 2015
Further information available at www.rbkc.gov.uk/cil</t>
    </r>
  </si>
  <si>
    <r>
      <rPr>
        <b/>
        <sz val="10"/>
        <color theme="0" tint="-0.14999847407452621"/>
        <rFont val="Arial"/>
        <family val="2"/>
      </rPr>
      <t>Condition 5</t>
    </r>
    <r>
      <rPr>
        <sz val="10"/>
        <color theme="0" tint="-0.14999847407452621"/>
        <rFont val="Arial"/>
        <family val="2"/>
      </rPr>
      <t xml:space="preserve"> is that:
</t>
    </r>
    <r>
      <rPr>
        <sz val="8"/>
        <color theme="0" tint="-0.14999847407452621"/>
        <rFont val="Arial"/>
        <family val="2"/>
      </rPr>
      <t>● (a) the dwelling is let by a person who is not a local housing authority, a private registered provider of social housing or a registered social landlord (within the meaning of Part 1 of the Housing Act 1996) on one of the following—
   — an assured tenancy (including an assured shorthold tenancy);
   — an assured agricultural occupancy;
   — an arrangement that would be an assured tenancy or an assured agricultural occupancy but for paragraph 12(1)(h) of Schedule 1 to the Housing Act 1988(a); and
● (b) the following criteria are both met—
   — the dwelling is let to a person whose needs are not adequately served by the commercial housing market; and
   — the rent is no more than 80 per cent of market rent (including service charges); and
● (c) a planning obligation under section 106 TCPA 1990 designed to ensure compliance with both criteria at sub-paragraph (b) has been entered into in respect of the planning permission which permits the chargeable development.</t>
    </r>
  </si>
</sst>
</file>

<file path=xl/styles.xml><?xml version="1.0" encoding="utf-8"?>
<styleSheet xmlns="http://schemas.openxmlformats.org/spreadsheetml/2006/main">
  <numFmts count="5">
    <numFmt numFmtId="164" formatCode="dd/mm/yy;@"/>
    <numFmt numFmtId="165" formatCode="&quot;£&quot;0#&quot;/m2&quot;"/>
    <numFmt numFmtId="166" formatCode="###,###&quot;m2&quot;"/>
    <numFmt numFmtId="167" formatCode="###,0##&quot;m2&quot;"/>
    <numFmt numFmtId="168" formatCode="&quot;£&quot;#,##0.00"/>
  </numFmts>
  <fonts count="34">
    <font>
      <sz val="11"/>
      <color theme="1"/>
      <name val="Calibri"/>
      <family val="2"/>
      <scheme val="minor"/>
    </font>
    <font>
      <sz val="12"/>
      <color theme="1"/>
      <name val="Arial"/>
      <family val="2"/>
    </font>
    <font>
      <b/>
      <sz val="12"/>
      <color theme="0"/>
      <name val="Arial"/>
      <family val="2"/>
    </font>
    <font>
      <sz val="10"/>
      <color theme="0"/>
      <name val="Arial"/>
      <family val="2"/>
    </font>
    <font>
      <sz val="10"/>
      <color theme="1"/>
      <name val="Arial"/>
      <family val="2"/>
    </font>
    <font>
      <b/>
      <sz val="10"/>
      <color theme="0"/>
      <name val="Arial"/>
      <family val="2"/>
    </font>
    <font>
      <sz val="10"/>
      <name val="Arial"/>
      <family val="2"/>
    </font>
    <font>
      <b/>
      <sz val="20"/>
      <color rgb="FF025BAD"/>
      <name val="Arial"/>
      <family val="2"/>
    </font>
    <font>
      <b/>
      <sz val="10"/>
      <name val="Arial"/>
      <family val="2"/>
    </font>
    <font>
      <b/>
      <sz val="10"/>
      <color rgb="FF025BAD"/>
      <name val="Arial"/>
      <family val="2"/>
    </font>
    <font>
      <sz val="10"/>
      <color rgb="FF025BAD"/>
      <name val="Arial"/>
      <family val="2"/>
    </font>
    <font>
      <b/>
      <sz val="10"/>
      <color theme="1"/>
      <name val="Arial"/>
      <family val="2"/>
    </font>
    <font>
      <sz val="8"/>
      <color rgb="FF025BAD"/>
      <name val="Arial"/>
      <family val="2"/>
    </font>
    <font>
      <b/>
      <sz val="10"/>
      <color theme="0" tint="-0.14999847407452621"/>
      <name val="Arial"/>
      <family val="2"/>
    </font>
    <font>
      <vertAlign val="subscript"/>
      <sz val="10"/>
      <color rgb="FF025BAD"/>
      <name val="Arial"/>
      <family val="2"/>
    </font>
    <font>
      <sz val="10"/>
      <color theme="0" tint="-0.14999847407452621"/>
      <name val="Arial"/>
      <family val="2"/>
    </font>
    <font>
      <vertAlign val="subscript"/>
      <sz val="10"/>
      <color theme="0" tint="-0.14999847407452621"/>
      <name val="Arial"/>
      <family val="2"/>
    </font>
    <font>
      <b/>
      <vertAlign val="subscript"/>
      <sz val="10"/>
      <color theme="0" tint="-0.14999847407452621"/>
      <name val="Arial"/>
      <family val="2"/>
    </font>
    <font>
      <sz val="8"/>
      <color theme="0" tint="-0.14999847407452621"/>
      <name val="Arial"/>
      <family val="2"/>
    </font>
    <font>
      <i/>
      <sz val="8"/>
      <color theme="0" tint="-0.14999847407452621"/>
      <name val="Arial"/>
      <family val="2"/>
    </font>
    <font>
      <b/>
      <sz val="10"/>
      <color rgb="FFD9D9D9"/>
      <name val="Arial"/>
      <family val="2"/>
    </font>
    <font>
      <sz val="10"/>
      <color rgb="FFD9D9D9"/>
      <name val="Arial"/>
      <family val="2"/>
    </font>
    <font>
      <vertAlign val="subscript"/>
      <sz val="10"/>
      <color rgb="FFD9D9D9"/>
      <name val="Arial"/>
      <family val="2"/>
    </font>
    <font>
      <b/>
      <sz val="12"/>
      <color rgb="FF025BAD"/>
      <name val="Arial"/>
      <family val="2"/>
    </font>
    <font>
      <sz val="12"/>
      <name val="Arial"/>
      <family val="2"/>
    </font>
    <font>
      <b/>
      <sz val="20"/>
      <color theme="1"/>
      <name val="Arial"/>
      <family val="2"/>
    </font>
    <font>
      <sz val="20"/>
      <name val="Arial"/>
      <family val="2"/>
    </font>
    <font>
      <sz val="12"/>
      <color rgb="FF025BAD"/>
      <name val="Arial"/>
      <family val="2"/>
    </font>
    <font>
      <b/>
      <sz val="20"/>
      <color theme="0"/>
      <name val="Arial"/>
      <family val="2"/>
    </font>
    <font>
      <b/>
      <sz val="20"/>
      <name val="Arial"/>
      <family val="2"/>
    </font>
    <font>
      <sz val="20"/>
      <color theme="0"/>
      <name val="Arial"/>
      <family val="2"/>
    </font>
    <font>
      <sz val="16"/>
      <color theme="0"/>
      <name val="Arial"/>
      <family val="2"/>
    </font>
    <font>
      <sz val="8"/>
      <color theme="0"/>
      <name val="Arial"/>
      <family val="2"/>
    </font>
    <font>
      <b/>
      <vertAlign val="subscript"/>
      <sz val="10"/>
      <color rgb="FF025BAD"/>
      <name val="Arial"/>
      <family val="2"/>
    </font>
  </fonts>
  <fills count="9">
    <fill>
      <patternFill patternType="none"/>
    </fill>
    <fill>
      <patternFill patternType="gray125"/>
    </fill>
    <fill>
      <patternFill patternType="solid">
        <fgColor theme="0"/>
        <bgColor indexed="64"/>
      </patternFill>
    </fill>
    <fill>
      <patternFill patternType="solid">
        <fgColor rgb="FF025BAD"/>
        <bgColor indexed="64"/>
      </patternFill>
    </fill>
    <fill>
      <patternFill patternType="solid">
        <fgColor rgb="FFE1F1FF"/>
        <bgColor indexed="64"/>
      </patternFill>
    </fill>
    <fill>
      <patternFill patternType="solid">
        <fgColor theme="0" tint="-0.14999847407452621"/>
        <bgColor indexed="64"/>
      </patternFill>
    </fill>
    <fill>
      <patternFill patternType="solid">
        <fgColor rgb="FFC00000"/>
        <bgColor indexed="64"/>
      </patternFill>
    </fill>
    <fill>
      <patternFill patternType="solid">
        <fgColor rgb="FFD9D9D9"/>
        <bgColor indexed="64"/>
      </patternFill>
    </fill>
    <fill>
      <patternFill patternType="solid">
        <fgColor rgb="FF25374B"/>
        <bgColor indexed="64"/>
      </patternFill>
    </fill>
  </fills>
  <borders count="22">
    <border>
      <left/>
      <right/>
      <top/>
      <bottom/>
      <diagonal/>
    </border>
    <border>
      <left style="medium">
        <color rgb="FF025BAD"/>
      </left>
      <right style="medium">
        <color rgb="FF025BAD"/>
      </right>
      <top style="medium">
        <color rgb="FF025BAD"/>
      </top>
      <bottom style="medium">
        <color rgb="FF025BAD"/>
      </bottom>
      <diagonal/>
    </border>
    <border>
      <left style="medium">
        <color rgb="FF025BAD"/>
      </left>
      <right/>
      <top style="medium">
        <color rgb="FF025BAD"/>
      </top>
      <bottom style="medium">
        <color rgb="FF025BAD"/>
      </bottom>
      <diagonal/>
    </border>
    <border>
      <left/>
      <right/>
      <top style="medium">
        <color rgb="FF025BAD"/>
      </top>
      <bottom style="medium">
        <color rgb="FF025BAD"/>
      </bottom>
      <diagonal/>
    </border>
    <border>
      <left/>
      <right style="medium">
        <color rgb="FF025BAD"/>
      </right>
      <top style="medium">
        <color rgb="FF025BAD"/>
      </top>
      <bottom style="medium">
        <color rgb="FF025BAD"/>
      </bottom>
      <diagonal/>
    </border>
    <border>
      <left style="medium">
        <color rgb="FF025BAD"/>
      </left>
      <right/>
      <top style="medium">
        <color rgb="FF025BAD"/>
      </top>
      <bottom/>
      <diagonal/>
    </border>
    <border>
      <left/>
      <right/>
      <top style="medium">
        <color rgb="FF025BAD"/>
      </top>
      <bottom/>
      <diagonal/>
    </border>
    <border>
      <left/>
      <right style="medium">
        <color rgb="FF025BAD"/>
      </right>
      <top style="medium">
        <color rgb="FF025BAD"/>
      </top>
      <bottom/>
      <diagonal/>
    </border>
    <border>
      <left style="medium">
        <color rgb="FF025BAD"/>
      </left>
      <right/>
      <top/>
      <bottom/>
      <diagonal/>
    </border>
    <border>
      <left/>
      <right style="medium">
        <color rgb="FF025BAD"/>
      </right>
      <top/>
      <bottom/>
      <diagonal/>
    </border>
    <border>
      <left style="medium">
        <color rgb="FF025BAD"/>
      </left>
      <right/>
      <top/>
      <bottom style="medium">
        <color rgb="FF025BAD"/>
      </bottom>
      <diagonal/>
    </border>
    <border>
      <left/>
      <right/>
      <top/>
      <bottom style="medium">
        <color rgb="FF025BAD"/>
      </bottom>
      <diagonal/>
    </border>
    <border>
      <left/>
      <right style="medium">
        <color rgb="FF025BAD"/>
      </right>
      <top/>
      <bottom style="medium">
        <color rgb="FF025BAD"/>
      </bottom>
      <diagonal/>
    </border>
    <border>
      <left style="medium">
        <color rgb="FF024C90"/>
      </left>
      <right/>
      <top style="medium">
        <color rgb="FF024C90"/>
      </top>
      <bottom style="medium">
        <color rgb="FF024C90"/>
      </bottom>
      <diagonal/>
    </border>
    <border>
      <left/>
      <right style="medium">
        <color rgb="FF024C90"/>
      </right>
      <top style="medium">
        <color rgb="FF024C90"/>
      </top>
      <bottom style="medium">
        <color rgb="FF024C90"/>
      </bottom>
      <diagonal/>
    </border>
    <border>
      <left style="thin">
        <color rgb="FF025BAD"/>
      </left>
      <right style="thin">
        <color rgb="FF025BAD"/>
      </right>
      <top style="thin">
        <color rgb="FF025BAD"/>
      </top>
      <bottom style="thin">
        <color rgb="FF025BAD"/>
      </bottom>
      <diagonal/>
    </border>
    <border>
      <left style="thin">
        <color rgb="FF025BAD"/>
      </left>
      <right/>
      <top style="thin">
        <color rgb="FF025BAD"/>
      </top>
      <bottom style="thin">
        <color rgb="FF025BAD"/>
      </bottom>
      <diagonal/>
    </border>
    <border>
      <left style="medium">
        <color rgb="FF25374B"/>
      </left>
      <right/>
      <top style="medium">
        <color rgb="FF25374B"/>
      </top>
      <bottom style="medium">
        <color rgb="FF25374B"/>
      </bottom>
      <diagonal/>
    </border>
    <border>
      <left/>
      <right/>
      <top style="medium">
        <color rgb="FF25374B"/>
      </top>
      <bottom style="medium">
        <color rgb="FF25374B"/>
      </bottom>
      <diagonal/>
    </border>
    <border>
      <left/>
      <right style="medium">
        <color rgb="FF25374B"/>
      </right>
      <top style="medium">
        <color rgb="FF25374B"/>
      </top>
      <bottom style="medium">
        <color rgb="FF25374B"/>
      </bottom>
      <diagonal/>
    </border>
    <border>
      <left/>
      <right/>
      <top style="thin">
        <color rgb="FF025BAD"/>
      </top>
      <bottom style="thin">
        <color rgb="FF025BAD"/>
      </bottom>
      <diagonal/>
    </border>
    <border>
      <left/>
      <right style="thin">
        <color rgb="FF025BAD"/>
      </right>
      <top style="thin">
        <color rgb="FF025BAD"/>
      </top>
      <bottom style="thin">
        <color rgb="FF025BAD"/>
      </bottom>
      <diagonal/>
    </border>
  </borders>
  <cellStyleXfs count="1">
    <xf numFmtId="0" fontId="0" fillId="0" borderId="0"/>
  </cellStyleXfs>
  <cellXfs count="163">
    <xf numFmtId="0" fontId="0" fillId="0" borderId="0" xfId="0"/>
    <xf numFmtId="0" fontId="11" fillId="4" borderId="1" xfId="0" applyFont="1" applyFill="1" applyBorder="1" applyAlignment="1" applyProtection="1">
      <alignment horizontal="left" vertical="center" wrapText="1"/>
      <protection locked="0"/>
    </xf>
    <xf numFmtId="164" fontId="11" fillId="4" borderId="1" xfId="0" applyNumberFormat="1"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164" fontId="11" fillId="5" borderId="1" xfId="0" applyNumberFormat="1"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center" vertical="center" wrapText="1"/>
      <protection locked="0"/>
    </xf>
    <xf numFmtId="166" fontId="11" fillId="4" borderId="1" xfId="0" applyNumberFormat="1" applyFont="1" applyFill="1" applyBorder="1" applyAlignment="1" applyProtection="1">
      <alignment horizontal="left" vertical="center" wrapText="1"/>
      <protection locked="0"/>
    </xf>
    <xf numFmtId="166" fontId="11" fillId="5" borderId="1" xfId="0" applyNumberFormat="1" applyFont="1" applyFill="1" applyBorder="1" applyAlignment="1" applyProtection="1">
      <alignment horizontal="left" vertical="center" wrapText="1"/>
      <protection locked="0"/>
    </xf>
    <xf numFmtId="0" fontId="8" fillId="5" borderId="1" xfId="0" applyFont="1" applyFill="1" applyBorder="1" applyAlignment="1" applyProtection="1">
      <alignment horizontal="center" vertical="center" wrapText="1"/>
      <protection locked="0"/>
    </xf>
    <xf numFmtId="166" fontId="11" fillId="7" borderId="1" xfId="0" applyNumberFormat="1"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center" wrapText="1"/>
      <protection locked="0"/>
    </xf>
    <xf numFmtId="0" fontId="4" fillId="2" borderId="0" xfId="0" applyFont="1" applyFill="1" applyAlignment="1" applyProtection="1">
      <alignment wrapText="1"/>
    </xf>
    <xf numFmtId="0" fontId="3" fillId="2" borderId="0" xfId="0" applyFont="1" applyFill="1" applyAlignment="1" applyProtection="1">
      <alignment wrapText="1"/>
    </xf>
    <xf numFmtId="0" fontId="4" fillId="2" borderId="8" xfId="0" applyFont="1" applyFill="1" applyBorder="1" applyAlignment="1" applyProtection="1">
      <alignment wrapText="1"/>
    </xf>
    <xf numFmtId="0" fontId="6" fillId="2" borderId="0" xfId="0" applyFont="1" applyFill="1" applyBorder="1" applyAlignment="1" applyProtection="1">
      <alignment wrapText="1"/>
    </xf>
    <xf numFmtId="0" fontId="4" fillId="2" borderId="9" xfId="0" applyFont="1" applyFill="1" applyBorder="1" applyAlignment="1" applyProtection="1">
      <alignment wrapText="1"/>
    </xf>
    <xf numFmtId="0" fontId="9"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6" fillId="2" borderId="0" xfId="0" applyFont="1" applyFill="1" applyBorder="1" applyAlignment="1" applyProtection="1"/>
    <xf numFmtId="0" fontId="15"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wrapText="1"/>
    </xf>
    <xf numFmtId="164" fontId="11" fillId="5" borderId="1" xfId="0" applyNumberFormat="1" applyFont="1" applyFill="1" applyBorder="1" applyAlignment="1" applyProtection="1">
      <alignment horizontal="left" vertical="center" wrapText="1"/>
    </xf>
    <xf numFmtId="0" fontId="9" fillId="2" borderId="0" xfId="0" applyFont="1" applyFill="1" applyBorder="1" applyAlignment="1" applyProtection="1"/>
    <xf numFmtId="0" fontId="4" fillId="2" borderId="10" xfId="0" applyFont="1" applyFill="1" applyBorder="1" applyAlignment="1" applyProtection="1">
      <alignment wrapText="1"/>
    </xf>
    <xf numFmtId="0" fontId="6" fillId="2" borderId="11" xfId="0" applyFont="1" applyFill="1" applyBorder="1" applyAlignment="1" applyProtection="1"/>
    <xf numFmtId="0" fontId="6" fillId="2" borderId="11" xfId="0" applyFont="1" applyFill="1" applyBorder="1" applyAlignment="1" applyProtection="1">
      <alignment wrapText="1"/>
    </xf>
    <xf numFmtId="0" fontId="4" fillId="2" borderId="12" xfId="0" applyFont="1" applyFill="1" applyBorder="1" applyAlignment="1" applyProtection="1">
      <alignment wrapText="1"/>
    </xf>
    <xf numFmtId="0" fontId="10" fillId="2" borderId="0" xfId="0" applyFont="1" applyFill="1" applyBorder="1" applyAlignment="1" applyProtection="1"/>
    <xf numFmtId="0" fontId="8" fillId="2" borderId="0" xfId="0" applyFont="1" applyFill="1" applyBorder="1" applyAlignment="1" applyProtection="1">
      <alignment wrapText="1"/>
    </xf>
    <xf numFmtId="0" fontId="10" fillId="2" borderId="0" xfId="0" applyFont="1" applyFill="1" applyBorder="1" applyAlignment="1" applyProtection="1">
      <alignment wrapText="1"/>
    </xf>
    <xf numFmtId="0" fontId="13" fillId="2" borderId="0" xfId="0" applyFont="1" applyFill="1" applyBorder="1" applyAlignment="1" applyProtection="1">
      <alignment horizontal="center" wrapText="1"/>
    </xf>
    <xf numFmtId="0" fontId="9" fillId="2" borderId="0" xfId="0" applyFont="1" applyFill="1" applyBorder="1" applyAlignment="1" applyProtection="1">
      <alignment horizontal="center" wrapText="1"/>
    </xf>
    <xf numFmtId="0" fontId="9" fillId="2" borderId="0" xfId="0" applyFont="1" applyFill="1" applyBorder="1" applyAlignment="1" applyProtection="1">
      <alignment vertical="center"/>
    </xf>
    <xf numFmtId="166" fontId="11" fillId="5" borderId="1" xfId="0" applyNumberFormat="1" applyFont="1" applyFill="1" applyBorder="1" applyAlignment="1" applyProtection="1">
      <alignment horizontal="left" vertical="center" wrapText="1"/>
    </xf>
    <xf numFmtId="166" fontId="6" fillId="2" borderId="0" xfId="0" applyNumberFormat="1" applyFont="1" applyFill="1" applyBorder="1" applyAlignment="1" applyProtection="1">
      <alignment wrapText="1"/>
    </xf>
    <xf numFmtId="49" fontId="6" fillId="2" borderId="0" xfId="0" applyNumberFormat="1" applyFont="1" applyFill="1" applyBorder="1" applyAlignment="1" applyProtection="1">
      <alignment wrapText="1"/>
    </xf>
    <xf numFmtId="167" fontId="6" fillId="2" borderId="0" xfId="0" applyNumberFormat="1" applyFont="1" applyFill="1" applyBorder="1" applyAlignment="1" applyProtection="1">
      <alignment wrapText="1"/>
    </xf>
    <xf numFmtId="0" fontId="10" fillId="2" borderId="0" xfId="0" applyFont="1" applyFill="1" applyBorder="1" applyAlignment="1" applyProtection="1">
      <alignment horizontal="left" wrapText="1"/>
    </xf>
    <xf numFmtId="0" fontId="13" fillId="2" borderId="0" xfId="0" applyFont="1" applyFill="1" applyBorder="1" applyAlignment="1" applyProtection="1">
      <alignment vertical="center"/>
    </xf>
    <xf numFmtId="0" fontId="6" fillId="2" borderId="11" xfId="0" applyFont="1" applyFill="1" applyBorder="1" applyAlignment="1" applyProtection="1">
      <alignment horizontal="left" wrapText="1"/>
    </xf>
    <xf numFmtId="0" fontId="20" fillId="2" borderId="0" xfId="0" applyFont="1" applyFill="1" applyBorder="1" applyAlignment="1" applyProtection="1">
      <alignment vertical="center"/>
    </xf>
    <xf numFmtId="0" fontId="8" fillId="2" borderId="0" xfId="0" applyFont="1" applyFill="1" applyBorder="1" applyAlignment="1" applyProtection="1">
      <alignment horizontal="center" wrapText="1"/>
    </xf>
    <xf numFmtId="0" fontId="20" fillId="2" borderId="0" xfId="0" applyFont="1" applyFill="1" applyBorder="1" applyAlignment="1" applyProtection="1">
      <alignment horizontal="center" wrapText="1"/>
    </xf>
    <xf numFmtId="166" fontId="11" fillId="7" borderId="1" xfId="0" applyNumberFormat="1"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8" fillId="2" borderId="0" xfId="0" applyFont="1" applyFill="1" applyBorder="1" applyAlignment="1" applyProtection="1">
      <alignment vertical="center" wrapText="1"/>
    </xf>
    <xf numFmtId="165" fontId="11" fillId="5" borderId="1" xfId="0" applyNumberFormat="1" applyFont="1" applyFill="1" applyBorder="1" applyAlignment="1" applyProtection="1">
      <alignment horizontal="left" vertical="center" wrapText="1"/>
    </xf>
    <xf numFmtId="166" fontId="11" fillId="5" borderId="1" xfId="0" applyNumberFormat="1" applyFont="1" applyFill="1" applyBorder="1" applyAlignment="1" applyProtection="1">
      <alignment horizontal="right" vertical="center" wrapText="1"/>
    </xf>
    <xf numFmtId="168" fontId="11" fillId="5" borderId="1" xfId="0" applyNumberFormat="1" applyFont="1" applyFill="1" applyBorder="1" applyAlignment="1" applyProtection="1">
      <alignment horizontal="right" vertical="center" wrapText="1"/>
    </xf>
    <xf numFmtId="168" fontId="11" fillId="2" borderId="0" xfId="0" applyNumberFormat="1" applyFont="1" applyFill="1" applyBorder="1" applyAlignment="1" applyProtection="1">
      <alignment horizontal="right" vertical="center" wrapText="1"/>
    </xf>
    <xf numFmtId="0" fontId="7" fillId="2" borderId="0" xfId="0" applyFont="1" applyFill="1" applyBorder="1" applyAlignment="1" applyProtection="1">
      <alignment vertical="center"/>
    </xf>
    <xf numFmtId="0" fontId="26" fillId="2" borderId="0" xfId="0" applyFont="1" applyFill="1" applyBorder="1" applyAlignment="1" applyProtection="1">
      <alignment wrapText="1"/>
    </xf>
    <xf numFmtId="165" fontId="4" fillId="5" borderId="15" xfId="0" applyNumberFormat="1" applyFont="1" applyFill="1" applyBorder="1" applyAlignment="1" applyProtection="1">
      <alignment horizontal="left" vertical="center" wrapText="1"/>
    </xf>
    <xf numFmtId="0" fontId="1" fillId="2" borderId="8" xfId="0" applyFont="1" applyFill="1" applyBorder="1" applyAlignment="1" applyProtection="1">
      <alignment wrapText="1"/>
    </xf>
    <xf numFmtId="0" fontId="24" fillId="2" borderId="0" xfId="0" applyFont="1" applyFill="1" applyBorder="1" applyAlignment="1" applyProtection="1">
      <alignment wrapText="1"/>
    </xf>
    <xf numFmtId="0" fontId="1" fillId="2" borderId="9" xfId="0" applyFont="1" applyFill="1" applyBorder="1" applyAlignment="1" applyProtection="1">
      <alignment wrapText="1"/>
    </xf>
    <xf numFmtId="0" fontId="23" fillId="2" borderId="0" xfId="0" applyFont="1" applyFill="1" applyBorder="1" applyAlignment="1" applyProtection="1">
      <alignment wrapText="1"/>
    </xf>
    <xf numFmtId="0" fontId="1" fillId="2" borderId="0" xfId="0" applyFont="1" applyFill="1" applyAlignment="1" applyProtection="1">
      <alignment wrapText="1"/>
    </xf>
    <xf numFmtId="0" fontId="23" fillId="2" borderId="0" xfId="0" applyFont="1" applyFill="1" applyBorder="1" applyAlignment="1" applyProtection="1">
      <alignment horizontal="center" wrapText="1"/>
    </xf>
    <xf numFmtId="0" fontId="2" fillId="6" borderId="0" xfId="0" applyFont="1" applyFill="1" applyBorder="1" applyAlignment="1" applyProtection="1">
      <alignment horizontal="center" wrapText="1"/>
    </xf>
    <xf numFmtId="168" fontId="2" fillId="7" borderId="1" xfId="0" applyNumberFormat="1" applyFont="1" applyFill="1" applyBorder="1" applyAlignment="1" applyProtection="1">
      <alignment horizontal="right" wrapText="1"/>
    </xf>
    <xf numFmtId="168" fontId="2" fillId="6" borderId="1" xfId="0" applyNumberFormat="1" applyFont="1" applyFill="1" applyBorder="1" applyAlignment="1" applyProtection="1">
      <alignment horizontal="right" wrapText="1"/>
    </xf>
    <xf numFmtId="168" fontId="2" fillId="3" borderId="1" xfId="0" applyNumberFormat="1" applyFont="1" applyFill="1" applyBorder="1" applyAlignment="1" applyProtection="1">
      <alignment horizontal="right" wrapText="1"/>
    </xf>
    <xf numFmtId="0" fontId="23" fillId="2" borderId="0" xfId="0" applyFont="1" applyFill="1" applyBorder="1" applyAlignment="1" applyProtection="1">
      <alignment horizontal="right" vertical="center"/>
    </xf>
    <xf numFmtId="0" fontId="23" fillId="2" borderId="0" xfId="0" applyFont="1" applyFill="1" applyBorder="1" applyAlignment="1" applyProtection="1"/>
    <xf numFmtId="0" fontId="1" fillId="2" borderId="10" xfId="0" applyFont="1" applyFill="1" applyBorder="1" applyAlignment="1" applyProtection="1">
      <alignment wrapText="1"/>
    </xf>
    <xf numFmtId="0" fontId="24" fillId="2" borderId="11" xfId="0" applyFont="1" applyFill="1" applyBorder="1" applyAlignment="1" applyProtection="1">
      <alignment horizontal="left" wrapText="1"/>
    </xf>
    <xf numFmtId="0" fontId="1" fillId="2" borderId="12" xfId="0" applyFont="1" applyFill="1" applyBorder="1" applyAlignment="1" applyProtection="1">
      <alignment wrapText="1"/>
    </xf>
    <xf numFmtId="0" fontId="6" fillId="2" borderId="0" xfId="0" applyFont="1" applyFill="1" applyBorder="1" applyAlignment="1" applyProtection="1">
      <alignment horizontal="left"/>
    </xf>
    <xf numFmtId="0" fontId="11" fillId="4" borderId="1" xfId="0" applyFont="1" applyFill="1" applyBorder="1" applyAlignment="1" applyProtection="1">
      <alignment horizontal="left" vertical="center"/>
      <protection locked="0"/>
    </xf>
    <xf numFmtId="165" fontId="4" fillId="5" borderId="16" xfId="0" applyNumberFormat="1" applyFont="1" applyFill="1" applyBorder="1" applyAlignment="1" applyProtection="1">
      <alignment horizontal="left" vertical="center" wrapText="1"/>
    </xf>
    <xf numFmtId="165" fontId="4" fillId="5" borderId="15" xfId="0" applyNumberFormat="1" applyFont="1" applyFill="1" applyBorder="1" applyAlignment="1" applyProtection="1">
      <alignment horizontal="left" wrapText="1"/>
    </xf>
    <xf numFmtId="0" fontId="1" fillId="2" borderId="0" xfId="0" applyFont="1" applyFill="1" applyBorder="1" applyAlignment="1" applyProtection="1">
      <alignment wrapText="1"/>
    </xf>
    <xf numFmtId="0" fontId="6" fillId="2" borderId="9" xfId="0" applyFont="1" applyFill="1" applyBorder="1" applyAlignment="1" applyProtection="1">
      <alignment horizontal="left" wrapText="1"/>
    </xf>
    <xf numFmtId="0" fontId="24" fillId="2" borderId="11" xfId="0" applyFont="1" applyFill="1" applyBorder="1" applyAlignment="1" applyProtection="1">
      <alignment wrapText="1"/>
    </xf>
    <xf numFmtId="0" fontId="1" fillId="2" borderId="11" xfId="0" applyFont="1" applyFill="1" applyBorder="1" applyAlignment="1" applyProtection="1">
      <alignment wrapText="1"/>
    </xf>
    <xf numFmtId="0" fontId="4" fillId="2" borderId="11" xfId="0" applyFont="1" applyFill="1" applyBorder="1" applyAlignment="1" applyProtection="1">
      <alignment wrapText="1"/>
    </xf>
    <xf numFmtId="0" fontId="5" fillId="2" borderId="0" xfId="0" applyFont="1" applyFill="1" applyBorder="1" applyAlignment="1" applyProtection="1">
      <alignment horizontal="right" vertical="top" wrapText="1"/>
    </xf>
    <xf numFmtId="0" fontId="3" fillId="2" borderId="0" xfId="0" applyFont="1" applyFill="1" applyBorder="1" applyAlignment="1" applyProtection="1">
      <alignment horizontal="right" vertical="top" wrapText="1"/>
    </xf>
    <xf numFmtId="0" fontId="27" fillId="2" borderId="0" xfId="0" applyFont="1" applyFill="1" applyBorder="1" applyAlignment="1" applyProtection="1">
      <alignment horizontal="left" vertical="top" wrapText="1"/>
    </xf>
    <xf numFmtId="0" fontId="23" fillId="2" borderId="0" xfId="0" applyFont="1" applyFill="1" applyBorder="1" applyAlignment="1" applyProtection="1">
      <alignment horizontal="right" vertical="top" wrapText="1"/>
    </xf>
    <xf numFmtId="166" fontId="8" fillId="5" borderId="1" xfId="0" applyNumberFormat="1" applyFont="1" applyFill="1" applyBorder="1" applyAlignment="1" applyProtection="1">
      <alignment horizontal="right" vertical="center" wrapText="1"/>
    </xf>
    <xf numFmtId="168" fontId="8" fillId="5" borderId="1" xfId="0" applyNumberFormat="1" applyFont="1" applyFill="1" applyBorder="1" applyAlignment="1" applyProtection="1">
      <alignment horizontal="right" vertical="center" wrapText="1"/>
    </xf>
    <xf numFmtId="165" fontId="8" fillId="5" borderId="1" xfId="0" applyNumberFormat="1" applyFont="1" applyFill="1" applyBorder="1" applyAlignment="1" applyProtection="1">
      <alignment horizontal="left" vertical="center" wrapText="1"/>
    </xf>
    <xf numFmtId="164" fontId="8" fillId="5" borderId="1" xfId="0" applyNumberFormat="1" applyFont="1" applyFill="1" applyBorder="1" applyAlignment="1" applyProtection="1">
      <alignment horizontal="left" vertical="center" wrapText="1"/>
    </xf>
    <xf numFmtId="0" fontId="3" fillId="8" borderId="17" xfId="0" applyFont="1" applyFill="1" applyBorder="1" applyAlignment="1" applyProtection="1">
      <alignment wrapText="1"/>
    </xf>
    <xf numFmtId="0" fontId="3" fillId="8" borderId="18" xfId="0" applyFont="1" applyFill="1" applyBorder="1" applyAlignment="1" applyProtection="1">
      <alignment wrapText="1"/>
    </xf>
    <xf numFmtId="0" fontId="3" fillId="8" borderId="19" xfId="0" applyFont="1" applyFill="1" applyBorder="1" applyAlignment="1" applyProtection="1">
      <alignment wrapText="1"/>
    </xf>
    <xf numFmtId="0" fontId="9" fillId="2" borderId="0" xfId="0" applyFont="1" applyFill="1" applyBorder="1" applyAlignment="1" applyProtection="1">
      <alignment horizontal="left" vertical="center" wrapText="1"/>
    </xf>
    <xf numFmtId="165" fontId="4" fillId="5" borderId="15" xfId="0" applyNumberFormat="1" applyFont="1" applyFill="1" applyBorder="1" applyAlignment="1" applyProtection="1">
      <alignment horizontal="left" wrapText="1"/>
    </xf>
    <xf numFmtId="0" fontId="9" fillId="2" borderId="0" xfId="0" applyFont="1" applyFill="1" applyBorder="1" applyAlignment="1" applyProtection="1">
      <alignment horizontal="center" wrapText="1"/>
    </xf>
    <xf numFmtId="0" fontId="9" fillId="2" borderId="0" xfId="0" applyFont="1" applyFill="1" applyBorder="1" applyAlignment="1" applyProtection="1">
      <alignment wrapText="1"/>
    </xf>
    <xf numFmtId="0" fontId="6" fillId="2" borderId="0" xfId="0" applyFont="1" applyFill="1" applyBorder="1" applyAlignment="1" applyProtection="1">
      <alignment vertical="center" wrapText="1"/>
    </xf>
    <xf numFmtId="164" fontId="6" fillId="2" borderId="0" xfId="0" applyNumberFormat="1" applyFont="1" applyFill="1" applyBorder="1" applyAlignment="1" applyProtection="1">
      <alignment vertical="center" wrapText="1"/>
    </xf>
    <xf numFmtId="0" fontId="9" fillId="2" borderId="0" xfId="0" applyFont="1" applyFill="1" applyBorder="1" applyAlignment="1" applyProtection="1">
      <alignment horizontal="right" vertical="top" wrapText="1"/>
    </xf>
    <xf numFmtId="0" fontId="8" fillId="5" borderId="1" xfId="0" applyFont="1" applyFill="1" applyBorder="1" applyAlignment="1" applyProtection="1">
      <alignment horizontal="center" vertical="center" wrapText="1"/>
    </xf>
    <xf numFmtId="0" fontId="9" fillId="2" borderId="0" xfId="0" applyFont="1" applyFill="1" applyBorder="1" applyAlignment="1" applyProtection="1">
      <alignment horizontal="left" wrapText="1"/>
    </xf>
    <xf numFmtId="165" fontId="4" fillId="5" borderId="16" xfId="0" applyNumberFormat="1" applyFont="1" applyFill="1" applyBorder="1" applyAlignment="1" applyProtection="1">
      <alignment horizontal="left" wrapText="1"/>
    </xf>
    <xf numFmtId="165" fontId="4" fillId="5" borderId="20" xfId="0" applyNumberFormat="1" applyFont="1" applyFill="1" applyBorder="1" applyAlignment="1" applyProtection="1">
      <alignment horizontal="left" wrapText="1"/>
    </xf>
    <xf numFmtId="165" fontId="4" fillId="5" borderId="21" xfId="0" applyNumberFormat="1" applyFont="1" applyFill="1" applyBorder="1" applyAlignment="1" applyProtection="1">
      <alignment horizontal="left" wrapText="1"/>
    </xf>
    <xf numFmtId="0" fontId="9" fillId="2" borderId="0" xfId="0" applyFont="1" applyFill="1" applyBorder="1" applyAlignment="1" applyProtection="1">
      <alignment horizontal="center" wrapText="1"/>
    </xf>
    <xf numFmtId="165" fontId="4" fillId="5" borderId="15" xfId="0" applyNumberFormat="1" applyFont="1" applyFill="1" applyBorder="1" applyAlignment="1" applyProtection="1">
      <alignment horizontal="left" wrapText="1"/>
    </xf>
    <xf numFmtId="168" fontId="29" fillId="5" borderId="2" xfId="0" applyNumberFormat="1" applyFont="1" applyFill="1" applyBorder="1" applyAlignment="1" applyProtection="1">
      <alignment horizontal="right" vertical="center" wrapText="1"/>
    </xf>
    <xf numFmtId="168" fontId="29" fillId="5" borderId="4"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left" wrapText="1"/>
    </xf>
    <xf numFmtId="0" fontId="2" fillId="3" borderId="6" xfId="0" applyFont="1" applyFill="1" applyBorder="1" applyAlignment="1" applyProtection="1">
      <alignment horizontal="left" wrapText="1"/>
    </xf>
    <xf numFmtId="0" fontId="2" fillId="3" borderId="7" xfId="0" applyFont="1" applyFill="1" applyBorder="1" applyAlignment="1" applyProtection="1">
      <alignment horizontal="left" wrapText="1"/>
    </xf>
    <xf numFmtId="0" fontId="9" fillId="2" borderId="0"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5" fillId="2" borderId="6" xfId="0" applyFont="1" applyFill="1" applyBorder="1" applyAlignment="1" applyProtection="1">
      <alignment horizontal="center" wrapText="1"/>
    </xf>
    <xf numFmtId="0" fontId="15" fillId="2" borderId="0" xfId="0" applyFont="1" applyFill="1" applyBorder="1" applyAlignment="1" applyProtection="1">
      <alignment horizontal="left" vertical="center" wrapText="1"/>
    </xf>
    <xf numFmtId="0" fontId="5" fillId="6" borderId="11" xfId="0" applyFont="1" applyFill="1" applyBorder="1" applyAlignment="1" applyProtection="1">
      <alignment horizontal="center" vertical="center" wrapText="1"/>
    </xf>
    <xf numFmtId="0" fontId="15" fillId="2" borderId="0" xfId="0" applyFont="1" applyFill="1" applyBorder="1" applyAlignment="1" applyProtection="1">
      <alignment horizontal="left" vertical="top" wrapText="1"/>
    </xf>
    <xf numFmtId="0" fontId="2" fillId="5" borderId="8" xfId="0" applyFont="1" applyFill="1" applyBorder="1" applyAlignment="1" applyProtection="1">
      <alignment horizontal="left" wrapText="1"/>
    </xf>
    <xf numFmtId="0" fontId="2" fillId="5" borderId="0" xfId="0" applyFont="1" applyFill="1" applyBorder="1" applyAlignment="1" applyProtection="1">
      <alignment horizontal="left" wrapText="1"/>
    </xf>
    <xf numFmtId="0" fontId="2" fillId="5" borderId="9" xfId="0" applyFont="1" applyFill="1" applyBorder="1" applyAlignment="1" applyProtection="1">
      <alignment horizontal="left" wrapText="1"/>
    </xf>
    <xf numFmtId="0" fontId="2" fillId="7" borderId="8" xfId="0" applyFont="1" applyFill="1" applyBorder="1" applyAlignment="1" applyProtection="1">
      <alignment horizontal="left" wrapText="1"/>
    </xf>
    <xf numFmtId="0" fontId="2" fillId="7" borderId="0" xfId="0" applyFont="1" applyFill="1" applyBorder="1" applyAlignment="1" applyProtection="1">
      <alignment horizontal="left" wrapText="1"/>
    </xf>
    <xf numFmtId="0" fontId="2" fillId="7" borderId="9" xfId="0" applyFont="1" applyFill="1" applyBorder="1" applyAlignment="1" applyProtection="1">
      <alignment horizontal="left" wrapText="1"/>
    </xf>
    <xf numFmtId="0" fontId="13" fillId="2" borderId="0" xfId="0" applyFont="1" applyFill="1" applyBorder="1" applyAlignment="1" applyProtection="1">
      <alignment horizontal="left" vertical="center" wrapText="1"/>
    </xf>
    <xf numFmtId="0" fontId="9" fillId="2" borderId="0" xfId="0" quotePrefix="1" applyFont="1" applyFill="1" applyBorder="1" applyAlignment="1" applyProtection="1">
      <alignment horizontal="left" vertical="top" wrapText="1"/>
    </xf>
    <xf numFmtId="0" fontId="9" fillId="2" borderId="9" xfId="0" quotePrefix="1" applyFont="1" applyFill="1" applyBorder="1" applyAlignment="1" applyProtection="1">
      <alignment horizontal="left" vertical="top" wrapText="1"/>
    </xf>
    <xf numFmtId="0" fontId="3"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vertical="center" wrapText="1"/>
    </xf>
    <xf numFmtId="0" fontId="9" fillId="2" borderId="0" xfId="0" applyFont="1" applyFill="1" applyAlignment="1" applyProtection="1">
      <alignment horizontal="left" vertical="center" wrapText="1"/>
    </xf>
    <xf numFmtId="0" fontId="13" fillId="2" borderId="0" xfId="0" applyFont="1" applyFill="1" applyAlignment="1" applyProtection="1">
      <alignment horizontal="left" vertical="center" wrapText="1"/>
    </xf>
    <xf numFmtId="0" fontId="20" fillId="2" borderId="0" xfId="0" applyFont="1" applyFill="1" applyBorder="1" applyAlignment="1" applyProtection="1">
      <alignment horizontal="left" vertical="center" wrapText="1"/>
    </xf>
    <xf numFmtId="0" fontId="20" fillId="2" borderId="9" xfId="0" applyFont="1" applyFill="1" applyBorder="1" applyAlignment="1" applyProtection="1">
      <alignment horizontal="left" vertical="center" wrapText="1"/>
    </xf>
    <xf numFmtId="0" fontId="20" fillId="2" borderId="0" xfId="0" quotePrefix="1" applyFont="1" applyFill="1" applyBorder="1" applyAlignment="1" applyProtection="1">
      <alignment horizontal="left" vertical="center" wrapText="1"/>
    </xf>
    <xf numFmtId="0" fontId="20" fillId="2" borderId="9" xfId="0" quotePrefix="1" applyFont="1" applyFill="1" applyBorder="1" applyAlignment="1" applyProtection="1">
      <alignment horizontal="left" vertical="center" wrapText="1"/>
    </xf>
    <xf numFmtId="0" fontId="28" fillId="8" borderId="18" xfId="0" applyFont="1" applyFill="1" applyBorder="1" applyAlignment="1" applyProtection="1">
      <alignment horizontal="right" vertical="center" wrapText="1"/>
    </xf>
    <xf numFmtId="0" fontId="8" fillId="4" borderId="13" xfId="0" applyFont="1" applyFill="1" applyBorder="1" applyAlignment="1" applyProtection="1">
      <alignment horizontal="center" vertical="center" wrapText="1"/>
    </xf>
    <xf numFmtId="0" fontId="0" fillId="0" borderId="14" xfId="0" applyBorder="1"/>
    <xf numFmtId="0" fontId="5" fillId="0" borderId="0" xfId="0" applyFont="1" applyFill="1" applyBorder="1" applyAlignment="1" applyProtection="1">
      <alignment horizontal="center" vertical="center" wrapText="1"/>
    </xf>
    <xf numFmtId="164" fontId="3" fillId="2" borderId="0" xfId="0" applyNumberFormat="1" applyFont="1" applyFill="1" applyBorder="1" applyAlignment="1" applyProtection="1">
      <alignment horizontal="left" vertical="top" wrapText="1"/>
    </xf>
    <xf numFmtId="0" fontId="5" fillId="2" borderId="0" xfId="0" applyFont="1" applyFill="1" applyBorder="1" applyAlignment="1" applyProtection="1">
      <alignment horizontal="left" wrapText="1"/>
    </xf>
    <xf numFmtId="164" fontId="9" fillId="2" borderId="0" xfId="0" applyNumberFormat="1" applyFont="1" applyFill="1" applyBorder="1" applyAlignment="1" applyProtection="1">
      <alignment horizontal="left" vertical="top" wrapText="1"/>
    </xf>
    <xf numFmtId="0" fontId="13" fillId="2" borderId="9" xfId="0" applyFont="1" applyFill="1" applyBorder="1" applyAlignment="1" applyProtection="1">
      <alignment horizontal="left" vertical="center" wrapText="1"/>
    </xf>
    <xf numFmtId="168" fontId="25" fillId="5" borderId="2" xfId="0" applyNumberFormat="1" applyFont="1" applyFill="1" applyBorder="1" applyAlignment="1" applyProtection="1">
      <alignment horizontal="right" vertical="center" wrapText="1"/>
    </xf>
    <xf numFmtId="168" fontId="25" fillId="5" borderId="4"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left" vertical="top" wrapText="1"/>
    </xf>
    <xf numFmtId="0" fontId="7" fillId="2" borderId="0" xfId="0" applyFont="1" applyFill="1" applyBorder="1" applyAlignment="1" applyProtection="1">
      <alignment horizontal="right" vertical="center"/>
    </xf>
    <xf numFmtId="0" fontId="7" fillId="2" borderId="9" xfId="0" applyFont="1" applyFill="1" applyBorder="1" applyAlignment="1" applyProtection="1">
      <alignment horizontal="right" vertical="center"/>
    </xf>
    <xf numFmtId="0" fontId="23" fillId="2" borderId="0" xfId="0" applyFont="1" applyFill="1" applyBorder="1" applyAlignment="1" applyProtection="1">
      <alignment horizontal="right" vertical="top" wrapText="1"/>
    </xf>
    <xf numFmtId="0" fontId="23" fillId="2" borderId="0" xfId="0" applyFont="1" applyFill="1" applyBorder="1" applyAlignment="1" applyProtection="1">
      <alignment horizontal="right" vertical="center" wrapText="1"/>
    </xf>
    <xf numFmtId="0" fontId="23" fillId="2" borderId="9" xfId="0" applyFont="1" applyFill="1" applyBorder="1" applyAlignment="1" applyProtection="1">
      <alignment horizontal="right" vertical="center" wrapText="1"/>
    </xf>
    <xf numFmtId="168" fontId="28" fillId="3" borderId="2" xfId="0" applyNumberFormat="1" applyFont="1" applyFill="1" applyBorder="1" applyAlignment="1" applyProtection="1">
      <alignment horizontal="right" wrapText="1"/>
    </xf>
    <xf numFmtId="0" fontId="28" fillId="3" borderId="3" xfId="0" applyFont="1" applyFill="1" applyBorder="1" applyAlignment="1" applyProtection="1">
      <alignment horizontal="right" wrapText="1"/>
    </xf>
    <xf numFmtId="0" fontId="28" fillId="3" borderId="4" xfId="0" applyFont="1" applyFill="1" applyBorder="1" applyAlignment="1" applyProtection="1">
      <alignment horizontal="right" wrapText="1"/>
    </xf>
    <xf numFmtId="0" fontId="2" fillId="7" borderId="2"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2" fillId="7" borderId="2" xfId="0" applyFont="1" applyFill="1" applyBorder="1" applyAlignment="1" applyProtection="1">
      <alignment horizontal="center" wrapText="1"/>
    </xf>
    <xf numFmtId="0" fontId="2" fillId="7" borderId="3" xfId="0" applyFont="1" applyFill="1" applyBorder="1" applyAlignment="1" applyProtection="1">
      <alignment horizontal="center" wrapText="1"/>
    </xf>
    <xf numFmtId="0" fontId="2" fillId="7" borderId="4" xfId="0" applyFont="1" applyFill="1" applyBorder="1" applyAlignment="1" applyProtection="1">
      <alignment horizontal="center" wrapText="1"/>
    </xf>
    <xf numFmtId="0" fontId="12" fillId="2" borderId="0" xfId="0" applyFont="1" applyFill="1" applyBorder="1" applyAlignment="1" applyProtection="1">
      <alignment horizontal="right" vertical="top" wrapText="1"/>
    </xf>
  </cellXfs>
  <cellStyles count="1">
    <cellStyle name="Normal" xfId="0" builtinId="0"/>
  </cellStyles>
  <dxfs count="100">
    <dxf>
      <fill>
        <patternFill>
          <bgColor rgb="FFE1F1FF"/>
        </patternFill>
      </fill>
    </dxf>
    <dxf>
      <font>
        <color rgb="FF025BAD"/>
      </font>
    </dxf>
    <dxf>
      <font>
        <color rgb="FF025BAD"/>
      </font>
    </dxf>
    <dxf>
      <fill>
        <patternFill>
          <bgColor rgb="FFE1F1FF"/>
        </patternFill>
      </fill>
    </dxf>
    <dxf>
      <fill>
        <patternFill>
          <bgColor theme="0" tint="-0.14996795556505021"/>
        </patternFill>
      </fill>
    </dxf>
    <dxf>
      <font>
        <color rgb="FF025BAD"/>
      </font>
      <fill>
        <patternFill>
          <bgColor theme="0"/>
        </patternFill>
      </fill>
    </dxf>
    <dxf>
      <font>
        <color theme="0"/>
      </font>
      <fill>
        <patternFill>
          <bgColor rgb="FF00B0F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ill>
        <patternFill>
          <bgColor rgb="FF00B0F0"/>
        </patternFill>
      </fill>
    </dxf>
    <dxf>
      <fill>
        <patternFill>
          <bgColor rgb="FFC00000"/>
        </patternFill>
      </fill>
    </dxf>
    <dxf>
      <fill>
        <patternFill>
          <bgColor rgb="FF00B0F0"/>
        </patternFill>
      </fill>
    </dxf>
    <dxf>
      <fill>
        <patternFill>
          <bgColor rgb="FFC00000"/>
        </patternFill>
      </fill>
    </dxf>
    <dxf>
      <border>
        <bottom style="thin">
          <color rgb="FF025BAD"/>
        </bottom>
        <vertical/>
        <horizontal/>
      </border>
    </dxf>
    <dxf>
      <border>
        <top style="thin">
          <color rgb="FF025BAD"/>
        </top>
        <vertical/>
        <horizontal/>
      </border>
    </dxf>
    <dxf>
      <border>
        <top style="thin">
          <color rgb="FF025BAD"/>
        </top>
        <vertical/>
        <horizontal/>
      </border>
    </dxf>
    <dxf>
      <fill>
        <patternFill>
          <bgColor rgb="FFC00000"/>
        </patternFill>
      </fill>
    </dxf>
    <dxf>
      <fill>
        <patternFill>
          <bgColor rgb="FF00B0F0"/>
        </patternFill>
      </fill>
    </dxf>
    <dxf>
      <fill>
        <patternFill>
          <bgColor rgb="FF00B0F0"/>
        </patternFill>
      </fill>
    </dxf>
    <dxf>
      <fill>
        <patternFill>
          <bgColor rgb="FFC00000"/>
        </patternFill>
      </fill>
    </dxf>
    <dxf>
      <fill>
        <patternFill>
          <bgColor rgb="FFC00000"/>
        </patternFill>
      </fill>
    </dxf>
    <dxf>
      <fill>
        <patternFill>
          <bgColor rgb="FF00B0F0"/>
        </patternFill>
      </fill>
    </dxf>
    <dxf>
      <fill>
        <patternFill>
          <bgColor rgb="FF00B0F0"/>
        </patternFill>
      </fill>
    </dxf>
    <dxf>
      <fill>
        <patternFill>
          <bgColor rgb="FF00B0F0"/>
        </patternFill>
      </fill>
    </dxf>
    <dxf>
      <fill>
        <patternFill>
          <bgColor rgb="FFC00000"/>
        </patternFill>
      </fill>
    </dxf>
    <dxf>
      <fill>
        <patternFill>
          <bgColor rgb="FF00B0F0"/>
        </patternFill>
      </fill>
    </dxf>
    <dxf>
      <fill>
        <patternFill>
          <bgColor rgb="FFC00000"/>
        </patternFill>
      </fill>
    </dxf>
    <dxf>
      <fill>
        <patternFill>
          <bgColor rgb="FF00B0F0"/>
        </patternFill>
      </fill>
    </dxf>
    <dxf>
      <fill>
        <patternFill>
          <bgColor rgb="FFC00000"/>
        </patternFill>
      </fill>
    </dxf>
    <dxf>
      <fill>
        <patternFill>
          <bgColor rgb="FF025BAD"/>
        </patternFill>
      </fill>
    </dxf>
    <dxf>
      <fill>
        <patternFill>
          <bgColor rgb="FFE1F1FF"/>
        </patternFill>
      </fill>
    </dxf>
    <dxf>
      <fill>
        <patternFill>
          <bgColor rgb="FFE1F1FF"/>
        </patternFill>
      </fill>
    </dxf>
    <dxf>
      <font>
        <color rgb="FF025BAD"/>
      </font>
    </dxf>
    <dxf>
      <fill>
        <patternFill>
          <bgColor rgb="FFC00000"/>
        </patternFill>
      </fill>
    </dxf>
    <dxf>
      <fill>
        <patternFill>
          <bgColor rgb="FF00B0F0"/>
        </patternFill>
      </fill>
    </dxf>
    <dxf>
      <fill>
        <patternFill>
          <bgColor rgb="FFC00000"/>
        </patternFill>
      </fill>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00B0F0"/>
        </patternFill>
      </fill>
    </dxf>
    <dxf>
      <font>
        <color rgb="FF025BAD"/>
      </font>
    </dxf>
    <dxf>
      <fill>
        <patternFill>
          <bgColor theme="0"/>
        </patternFill>
      </fill>
    </dxf>
    <dxf>
      <fill>
        <patternFill>
          <bgColor theme="0"/>
        </patternFill>
      </fill>
    </dxf>
    <dxf>
      <font>
        <color rgb="FF025BAD"/>
      </font>
    </dxf>
    <dxf>
      <fill>
        <patternFill>
          <bgColor rgb="FFE1F1FF"/>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ill>
        <patternFill>
          <bgColor rgb="FFE1F1FF"/>
        </patternFill>
      </fill>
    </dxf>
    <dxf>
      <font>
        <color rgb="FF025BAD"/>
      </font>
    </dxf>
    <dxf>
      <font>
        <color rgb="FF025BAD"/>
      </font>
    </dxf>
    <dxf>
      <fill>
        <patternFill>
          <bgColor rgb="FFE1F1FF"/>
        </patternFill>
      </fill>
    </dxf>
    <dxf>
      <font>
        <color rgb="FF024C90"/>
      </font>
    </dxf>
    <dxf>
      <font>
        <color rgb="FF024C90"/>
      </font>
    </dxf>
    <dxf>
      <font>
        <color rgb="FF024C90"/>
      </font>
    </dxf>
    <dxf>
      <font>
        <color rgb="FF024C90"/>
      </font>
    </dxf>
    <dxf>
      <font>
        <color rgb="FF024C90"/>
      </font>
    </dxf>
    <dxf>
      <font>
        <color rgb="FF024C90"/>
      </font>
    </dxf>
    <dxf>
      <font>
        <color rgb="FF025BAD"/>
      </font>
      <border>
        <bottom style="thin">
          <color rgb="FF025BAD"/>
        </bottom>
      </border>
    </dxf>
    <dxf>
      <fill>
        <patternFill>
          <bgColor rgb="FFE1F1FF"/>
        </patternFill>
      </fill>
    </dxf>
    <dxf>
      <font>
        <color rgb="FF025BAD"/>
      </font>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C00000"/>
        </patternFill>
      </fill>
    </dxf>
    <dxf>
      <fill>
        <patternFill>
          <bgColor rgb="FF00B0F0"/>
        </patternFill>
      </fill>
    </dxf>
    <dxf>
      <fill>
        <patternFill>
          <bgColor rgb="FF00B0F0"/>
        </patternFill>
      </fill>
    </dxf>
    <dxf>
      <fill>
        <patternFill>
          <bgColor rgb="FFC00000"/>
        </patternFill>
      </fill>
    </dxf>
    <dxf>
      <fill>
        <patternFill>
          <bgColor rgb="FFC00000"/>
        </patternFill>
      </fill>
    </dxf>
  </dxfs>
  <tableStyles count="0" defaultTableStyle="TableStyleMedium2" defaultPivotStyle="PivotStyleMedium9"/>
  <colors>
    <mruColors>
      <color rgb="FF025BAD"/>
      <color rgb="FFE1F1FF"/>
      <color rgb="FF25374B"/>
      <color rgb="FFD9D9D9"/>
      <color rgb="FFFF66FF"/>
      <color rgb="FF075BFF"/>
      <color rgb="FF024C90"/>
      <color rgb="FFE1FFFF"/>
      <color rgb="FF026ED0"/>
      <color rgb="FF0372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rbkc.gov.uk/ci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xdr:row>
      <xdr:rowOff>95250</xdr:rowOff>
    </xdr:from>
    <xdr:to>
      <xdr:col>3</xdr:col>
      <xdr:colOff>1371600</xdr:colOff>
      <xdr:row>1</xdr:row>
      <xdr:rowOff>1162050</xdr:rowOff>
    </xdr:to>
    <xdr:pic>
      <xdr:nvPicPr>
        <xdr:cNvPr id="1027"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r="5430"/>
        <a:stretch>
          <a:fillRect/>
        </a:stretch>
      </xdr:blipFill>
      <xdr:spPr bwMode="auto">
        <a:xfrm>
          <a:off x="285750" y="190500"/>
          <a:ext cx="2695575" cy="1066800"/>
        </a:xfrm>
        <a:prstGeom prst="rect">
          <a:avLst/>
        </a:prstGeom>
        <a:noFill/>
        <a:ln w="1">
          <a:noFill/>
          <a:miter lim="800000"/>
          <a:headEnd/>
          <a:tailEnd type="none" w="med" len="med"/>
        </a:ln>
        <a:effectLst/>
      </xdr:spPr>
    </xdr:pic>
    <xdr:clientData/>
  </xdr:twoCellAnchor>
  <xdr:twoCellAnchor editAs="oneCell">
    <xdr:from>
      <xdr:col>4</xdr:col>
      <xdr:colOff>180974</xdr:colOff>
      <xdr:row>4</xdr:row>
      <xdr:rowOff>85725</xdr:rowOff>
    </xdr:from>
    <xdr:to>
      <xdr:col>6</xdr:col>
      <xdr:colOff>1302643</xdr:colOff>
      <xdr:row>34</xdr:row>
      <xdr:rowOff>0</xdr:rowOff>
    </xdr:to>
    <xdr:pic>
      <xdr:nvPicPr>
        <xdr:cNvPr id="5" name="Picture 4" descr="15-01-08-CIL_ResidentialChargingZone v3.png">
          <a:hlinkClick xmlns:r="http://schemas.openxmlformats.org/officeDocument/2006/relationships" r:id="rId1"/>
        </xdr:cNvPr>
        <xdr:cNvPicPr>
          <a:picLocks noChangeAspect="1"/>
        </xdr:cNvPicPr>
      </xdr:nvPicPr>
      <xdr:blipFill>
        <a:blip xmlns:r="http://schemas.openxmlformats.org/officeDocument/2006/relationships" r:embed="rId3" cstate="print"/>
        <a:srcRect l="2401" t="10204" r="3121" b="15559"/>
        <a:stretch>
          <a:fillRect/>
        </a:stretch>
      </xdr:blipFill>
      <xdr:spPr>
        <a:xfrm>
          <a:off x="3171824" y="1752600"/>
          <a:ext cx="3883919" cy="4267200"/>
        </a:xfrm>
        <a:prstGeom prst="rect">
          <a:avLst/>
        </a:prstGeom>
        <a:ln w="1905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B1:P232"/>
  <sheetViews>
    <sheetView tabSelected="1" zoomScaleNormal="100" zoomScaleSheetLayoutView="100" workbookViewId="0">
      <selection activeCell="D10" sqref="D10"/>
    </sheetView>
  </sheetViews>
  <sheetFormatPr defaultRowHeight="12.75"/>
  <cols>
    <col min="1" max="2" width="1.7109375" style="13" customWidth="1"/>
    <col min="3" max="7" width="20.7109375" style="13" customWidth="1"/>
    <col min="8" max="9" width="1.7109375" style="13" customWidth="1"/>
    <col min="10" max="10" width="18.7109375" style="13" customWidth="1"/>
    <col min="11" max="13" width="20.7109375" style="13" customWidth="1"/>
    <col min="14" max="15" width="1.7109375" style="13" customWidth="1"/>
    <col min="16" max="16384" width="9.140625" style="13"/>
  </cols>
  <sheetData>
    <row r="1" spans="2:8" ht="8.1" customHeight="1" thickBot="1"/>
    <row r="2" spans="2:8" ht="100.5" customHeight="1" thickBot="1">
      <c r="B2" s="87"/>
      <c r="C2" s="88"/>
      <c r="D2" s="88"/>
      <c r="E2" s="136" t="s">
        <v>113</v>
      </c>
      <c r="F2" s="136"/>
      <c r="G2" s="136"/>
      <c r="H2" s="89"/>
    </row>
    <row r="3" spans="2:8" ht="8.1" customHeight="1" thickBot="1">
      <c r="C3" s="14"/>
      <c r="D3" s="14"/>
      <c r="E3" s="14"/>
      <c r="F3" s="14"/>
      <c r="G3" s="14"/>
    </row>
    <row r="4" spans="2:8" ht="15.75" customHeight="1">
      <c r="B4" s="106" t="s">
        <v>41</v>
      </c>
      <c r="C4" s="107"/>
      <c r="D4" s="107"/>
      <c r="E4" s="107"/>
      <c r="F4" s="107"/>
      <c r="G4" s="107"/>
      <c r="H4" s="108"/>
    </row>
    <row r="5" spans="2:8" ht="8.1" customHeight="1" thickBot="1">
      <c r="B5" s="15"/>
      <c r="C5" s="16"/>
      <c r="D5" s="16"/>
      <c r="E5" s="16"/>
      <c r="F5" s="16"/>
      <c r="G5" s="16"/>
      <c r="H5" s="17"/>
    </row>
    <row r="6" spans="2:8" ht="12.75" customHeight="1" thickBot="1">
      <c r="B6" s="15"/>
      <c r="C6" s="137" t="s">
        <v>0</v>
      </c>
      <c r="D6" s="138"/>
      <c r="E6" s="16"/>
      <c r="F6" s="16"/>
      <c r="G6" s="16"/>
      <c r="H6" s="17"/>
    </row>
    <row r="7" spans="2:8" ht="8.1" customHeight="1">
      <c r="B7" s="15"/>
      <c r="C7" s="16"/>
      <c r="D7" s="16"/>
      <c r="E7" s="16"/>
      <c r="F7" s="16"/>
      <c r="G7" s="16"/>
      <c r="H7" s="17"/>
    </row>
    <row r="8" spans="2:8" ht="12.75" customHeight="1">
      <c r="B8" s="15"/>
      <c r="C8" s="139"/>
      <c r="D8" s="139"/>
      <c r="E8" s="16"/>
      <c r="F8" s="16"/>
      <c r="G8" s="16"/>
      <c r="H8" s="17"/>
    </row>
    <row r="9" spans="2:8" ht="8.1" customHeight="1" thickBot="1">
      <c r="B9" s="15"/>
      <c r="C9" s="16"/>
      <c r="D9" s="16"/>
      <c r="E9" s="16"/>
      <c r="F9" s="16"/>
      <c r="G9" s="16"/>
      <c r="H9" s="17"/>
    </row>
    <row r="10" spans="2:8" ht="12.75" customHeight="1" thickBot="1">
      <c r="B10" s="15"/>
      <c r="C10" s="18" t="s">
        <v>1</v>
      </c>
      <c r="D10" s="71"/>
      <c r="E10" s="16"/>
      <c r="F10" s="16"/>
      <c r="G10" s="16"/>
      <c r="H10" s="17"/>
    </row>
    <row r="11" spans="2:8" ht="8.1" customHeight="1" thickBot="1">
      <c r="B11" s="15"/>
      <c r="C11" s="16"/>
      <c r="D11" s="16"/>
      <c r="E11" s="16"/>
      <c r="F11" s="16"/>
      <c r="G11" s="16"/>
      <c r="H11" s="17"/>
    </row>
    <row r="12" spans="2:8" ht="12.75" customHeight="1" thickBot="1">
      <c r="B12" s="15"/>
      <c r="C12" s="18" t="s">
        <v>88</v>
      </c>
      <c r="D12" s="1"/>
      <c r="E12" s="16"/>
      <c r="F12" s="16"/>
      <c r="G12" s="16"/>
      <c r="H12" s="17"/>
    </row>
    <row r="13" spans="2:8" ht="8.1" customHeight="1" thickBot="1">
      <c r="B13" s="15"/>
      <c r="C13" s="19"/>
      <c r="D13" s="16"/>
      <c r="E13" s="16"/>
      <c r="F13" s="16"/>
      <c r="G13" s="16"/>
      <c r="H13" s="17"/>
    </row>
    <row r="14" spans="2:8" ht="12.75" customHeight="1" thickBot="1">
      <c r="B14" s="15"/>
      <c r="C14" s="18" t="s">
        <v>17</v>
      </c>
      <c r="D14" s="1"/>
      <c r="E14" s="16"/>
      <c r="F14" s="16"/>
      <c r="G14" s="16"/>
      <c r="H14" s="17"/>
    </row>
    <row r="15" spans="2:8" ht="8.1" customHeight="1" thickBot="1">
      <c r="B15" s="15"/>
      <c r="C15" s="16"/>
      <c r="D15" s="16"/>
      <c r="E15" s="16"/>
      <c r="F15" s="16"/>
      <c r="G15" s="16"/>
      <c r="H15" s="17"/>
    </row>
    <row r="16" spans="2:8" ht="12.75" customHeight="1" thickBot="1">
      <c r="B16" s="15"/>
      <c r="C16" s="18" t="s">
        <v>20</v>
      </c>
      <c r="D16" s="2"/>
      <c r="E16" s="16"/>
      <c r="F16" s="16"/>
      <c r="G16" s="16"/>
      <c r="H16" s="17"/>
    </row>
    <row r="17" spans="2:8" ht="8.1" customHeight="1" thickBot="1">
      <c r="B17" s="15"/>
      <c r="C17" s="19"/>
      <c r="D17" s="16"/>
      <c r="E17" s="16"/>
      <c r="F17" s="16"/>
      <c r="G17" s="16"/>
      <c r="H17" s="17"/>
    </row>
    <row r="18" spans="2:8" ht="12.75" customHeight="1" thickBot="1">
      <c r="B18" s="15"/>
      <c r="C18" s="18" t="s">
        <v>18</v>
      </c>
      <c r="D18" s="3"/>
      <c r="E18" s="20"/>
      <c r="F18" s="16"/>
      <c r="G18" s="16"/>
      <c r="H18" s="17"/>
    </row>
    <row r="19" spans="2:8" ht="8.1" customHeight="1" thickBot="1">
      <c r="B19" s="15"/>
      <c r="C19" s="16"/>
      <c r="D19" s="16"/>
      <c r="E19" s="16"/>
      <c r="F19" s="16"/>
      <c r="G19" s="16"/>
      <c r="H19" s="17"/>
    </row>
    <row r="20" spans="2:8" ht="12.75" customHeight="1" thickBot="1">
      <c r="B20" s="15"/>
      <c r="C20" s="21" t="s">
        <v>19</v>
      </c>
      <c r="D20" s="4"/>
      <c r="E20" s="20"/>
      <c r="F20" s="16"/>
      <c r="G20" s="16"/>
      <c r="H20" s="17"/>
    </row>
    <row r="21" spans="2:8" ht="8.1" customHeight="1" thickBot="1">
      <c r="B21" s="15"/>
      <c r="C21" s="22"/>
      <c r="D21" s="16"/>
      <c r="E21" s="16"/>
      <c r="F21" s="16"/>
      <c r="G21" s="16"/>
      <c r="H21" s="17"/>
    </row>
    <row r="22" spans="2:8" ht="12.75" customHeight="1" thickBot="1">
      <c r="B22" s="15"/>
      <c r="C22" s="21" t="s">
        <v>21</v>
      </c>
      <c r="D22" s="5"/>
      <c r="E22" s="20"/>
      <c r="F22" s="16"/>
      <c r="G22" s="16"/>
      <c r="H22" s="17"/>
    </row>
    <row r="23" spans="2:8" ht="8.1" customHeight="1" thickBot="1">
      <c r="B23" s="15"/>
      <c r="C23" s="16"/>
      <c r="D23" s="16"/>
      <c r="E23" s="16"/>
      <c r="F23" s="16"/>
      <c r="G23" s="16"/>
      <c r="H23" s="17"/>
    </row>
    <row r="24" spans="2:8" ht="12.75" customHeight="1" thickBot="1">
      <c r="B24" s="15"/>
      <c r="C24" s="18" t="s">
        <v>16</v>
      </c>
      <c r="D24" s="3"/>
      <c r="E24" s="24"/>
      <c r="F24" s="16"/>
      <c r="G24" s="16"/>
      <c r="H24" s="17"/>
    </row>
    <row r="25" spans="2:8" ht="8.1" customHeight="1" thickBot="1">
      <c r="B25" s="15"/>
      <c r="C25" s="16"/>
      <c r="D25" s="16"/>
      <c r="E25" s="16"/>
      <c r="F25" s="16"/>
      <c r="G25" s="16"/>
      <c r="H25" s="17"/>
    </row>
    <row r="26" spans="2:8" ht="12.75" customHeight="1" thickBot="1">
      <c r="B26" s="15"/>
      <c r="C26" s="21" t="s">
        <v>77</v>
      </c>
      <c r="D26" s="4"/>
      <c r="E26" s="16"/>
      <c r="F26" s="16"/>
      <c r="G26" s="16"/>
      <c r="H26" s="17"/>
    </row>
    <row r="27" spans="2:8" ht="8.1" customHeight="1" thickBot="1">
      <c r="B27" s="15"/>
      <c r="C27" s="22"/>
      <c r="D27" s="16"/>
      <c r="E27" s="16"/>
      <c r="F27" s="16"/>
      <c r="G27" s="16"/>
      <c r="H27" s="17"/>
    </row>
    <row r="28" spans="2:8" ht="12.75" customHeight="1" thickBot="1">
      <c r="B28" s="15"/>
      <c r="C28" s="21" t="s">
        <v>78</v>
      </c>
      <c r="D28" s="5"/>
      <c r="E28" s="94"/>
      <c r="F28" s="16"/>
      <c r="G28" s="16"/>
      <c r="H28" s="17"/>
    </row>
    <row r="29" spans="2:8" ht="8.1" customHeight="1" thickBot="1">
      <c r="B29" s="15"/>
      <c r="C29" s="22"/>
      <c r="D29" s="16"/>
      <c r="E29" s="94"/>
      <c r="F29" s="95"/>
      <c r="G29" s="16"/>
      <c r="H29" s="17"/>
    </row>
    <row r="30" spans="2:8" ht="12.75" customHeight="1" thickBot="1">
      <c r="B30" s="15"/>
      <c r="C30" s="21" t="s">
        <v>33</v>
      </c>
      <c r="D30" s="6"/>
      <c r="E30" s="94"/>
      <c r="F30" s="95"/>
      <c r="G30" s="16"/>
      <c r="H30" s="17"/>
    </row>
    <row r="31" spans="2:8" ht="8.1" customHeight="1" thickBot="1">
      <c r="B31" s="15"/>
      <c r="C31" s="16"/>
      <c r="D31" s="16"/>
      <c r="E31" s="94"/>
      <c r="F31" s="95"/>
      <c r="G31" s="16"/>
      <c r="H31" s="17"/>
    </row>
    <row r="32" spans="2:8" ht="12.75" customHeight="1" thickBot="1">
      <c r="B32" s="15"/>
      <c r="C32" s="18" t="s">
        <v>104</v>
      </c>
      <c r="D32" s="1">
        <v>1</v>
      </c>
      <c r="E32" s="94"/>
      <c r="F32" s="95"/>
      <c r="G32" s="16"/>
      <c r="H32" s="17"/>
    </row>
    <row r="33" spans="2:8" ht="8.1" customHeight="1" thickBot="1">
      <c r="B33" s="15"/>
      <c r="C33" s="16"/>
      <c r="D33" s="16"/>
      <c r="E33" s="16"/>
      <c r="F33" s="16"/>
      <c r="G33" s="16"/>
      <c r="H33" s="17"/>
    </row>
    <row r="34" spans="2:8" ht="51.75" thickBot="1">
      <c r="B34" s="15"/>
      <c r="C34" s="93" t="s">
        <v>79</v>
      </c>
      <c r="D34" s="23" t="str">
        <f>IF(D16="","",IF(AND(D18="No",D24="No"),D16,IF(AND(D18="Yes",D24="Yes"),D28,IF(AND(D18="Yes",D24="No"),D22,IF(AND(D18="No",D24="Yes"),D28,IF(AND(D18="Yes",D24=""),D22,D16))))))</f>
        <v/>
      </c>
      <c r="E34" s="16"/>
      <c r="F34" s="16"/>
      <c r="G34" s="16"/>
      <c r="H34" s="17"/>
    </row>
    <row r="35" spans="2:8" ht="8.1" customHeight="1">
      <c r="B35" s="15"/>
      <c r="C35" s="16"/>
      <c r="D35" s="16"/>
      <c r="E35" s="16"/>
      <c r="F35" s="16"/>
      <c r="G35" s="16"/>
      <c r="H35" s="17"/>
    </row>
    <row r="36" spans="2:8" ht="13.5" customHeight="1">
      <c r="B36" s="15"/>
      <c r="C36" s="79" t="s">
        <v>87</v>
      </c>
      <c r="D36" s="141" t="str">
        <f>IF(D16&lt;D169,"Original application was pre-MCIL and pre-RBKC CIL",IF(D16&lt;D184,"Original application was post-MCIL and pre-RBKC CIL","Original application was post-MCIL and post-RBKC CIL"))</f>
        <v>Original application was pre-MCIL and pre-RBKC CIL</v>
      </c>
      <c r="E36" s="141"/>
      <c r="F36" s="141"/>
      <c r="G36" s="141"/>
      <c r="H36" s="17"/>
    </row>
    <row r="37" spans="2:8" ht="12.75" customHeight="1">
      <c r="B37" s="15"/>
      <c r="C37" s="80" t="s">
        <v>22</v>
      </c>
      <c r="D37" s="140" t="str">
        <f>IF(D16&lt;D169,"= New S73 Chargeable Amount — Hypothetical Original Chargeable Amount","= New S73 Chargeable Amount which replaces original CIL Liability Notice (seek abatement if paid)")</f>
        <v>= New S73 Chargeable Amount — Hypothetical Original Chargeable Amount</v>
      </c>
      <c r="E37" s="140"/>
      <c r="F37" s="140"/>
      <c r="G37" s="140"/>
      <c r="H37" s="17"/>
    </row>
    <row r="38" spans="2:8" ht="12.75" customHeight="1">
      <c r="B38" s="15"/>
      <c r="C38" s="80" t="str">
        <f>IF(D34&gt;=D184,"RBKC CIL Liability","")</f>
        <v>RBKC CIL Liability</v>
      </c>
      <c r="D38" s="140" t="str">
        <f>IF(D34&gt;=D184,IF(D16&lt;D184,"= New S73 Chargeable Amount — Hypothetical Original Chargeable Amount","= New S73 Chargeable Amount which replaces original CIL Liability Notice (seek abatement if paid)"),"")</f>
        <v>= New S73 Chargeable Amount — Hypothetical Original Chargeable Amount</v>
      </c>
      <c r="E38" s="140"/>
      <c r="F38" s="140"/>
      <c r="G38" s="140"/>
      <c r="H38" s="17"/>
    </row>
    <row r="39" spans="2:8" ht="12.75" customHeight="1">
      <c r="B39" s="15"/>
      <c r="C39" s="96" t="str">
        <f>IF(D24="Yes","Phasing Advice:","")</f>
        <v/>
      </c>
      <c r="D39" s="142" t="str">
        <f>IF(D24="Yes","Undertake a separate CIL calculation for each individual phase","")</f>
        <v/>
      </c>
      <c r="E39" s="142"/>
      <c r="F39" s="142"/>
      <c r="G39" s="142"/>
      <c r="H39" s="17"/>
    </row>
    <row r="40" spans="2:8" ht="8.1" customHeight="1" thickBot="1">
      <c r="B40" s="25"/>
      <c r="C40" s="26"/>
      <c r="D40" s="27"/>
      <c r="E40" s="27"/>
      <c r="F40" s="27"/>
      <c r="G40" s="27"/>
      <c r="H40" s="28"/>
    </row>
    <row r="41" spans="2:8" ht="8.1" customHeight="1" thickBot="1">
      <c r="C41" s="14"/>
      <c r="D41" s="14"/>
      <c r="E41" s="14"/>
      <c r="F41" s="14"/>
      <c r="G41" s="14"/>
    </row>
    <row r="42" spans="2:8" ht="15.75" customHeight="1">
      <c r="B42" s="106" t="s">
        <v>6</v>
      </c>
      <c r="C42" s="107"/>
      <c r="D42" s="107"/>
      <c r="E42" s="107"/>
      <c r="F42" s="107"/>
      <c r="G42" s="107"/>
      <c r="H42" s="108"/>
    </row>
    <row r="43" spans="2:8" ht="8.1" customHeight="1" thickBot="1">
      <c r="B43" s="15"/>
      <c r="C43" s="16"/>
      <c r="D43" s="16"/>
      <c r="E43" s="16"/>
      <c r="F43" s="16"/>
      <c r="G43" s="16"/>
      <c r="H43" s="17"/>
    </row>
    <row r="44" spans="2:8" ht="53.25" customHeight="1" thickBot="1">
      <c r="B44" s="15"/>
      <c r="C44" s="126" t="s">
        <v>30</v>
      </c>
      <c r="D44" s="126"/>
      <c r="E44" s="127"/>
      <c r="F44" s="7"/>
      <c r="G44" s="16"/>
      <c r="H44" s="17"/>
    </row>
    <row r="45" spans="2:8" ht="8.1" customHeight="1">
      <c r="B45" s="15"/>
      <c r="C45" s="16"/>
      <c r="D45" s="16"/>
      <c r="E45" s="16"/>
      <c r="F45" s="16"/>
      <c r="G45" s="16"/>
      <c r="H45" s="17"/>
    </row>
    <row r="46" spans="2:8" ht="12.75" customHeight="1">
      <c r="B46" s="15"/>
      <c r="C46" s="29" t="str">
        <f>IF(F44="Yes","Enter Demolished and Retained floorspace below only for buildings which satisfy the above 'in-use' test","")</f>
        <v/>
      </c>
      <c r="D46" s="16"/>
      <c r="E46" s="16"/>
      <c r="F46" s="16"/>
      <c r="G46" s="16"/>
      <c r="H46" s="17"/>
    </row>
    <row r="47" spans="2:8" ht="8.1" customHeight="1">
      <c r="B47" s="15"/>
      <c r="C47" s="30"/>
      <c r="D47" s="16"/>
      <c r="E47" s="16"/>
      <c r="F47" s="16"/>
      <c r="G47" s="16"/>
      <c r="H47" s="17"/>
    </row>
    <row r="48" spans="2:8" ht="12.75" customHeight="1">
      <c r="B48" s="15"/>
      <c r="C48" s="29" t="s">
        <v>82</v>
      </c>
      <c r="D48" s="16"/>
      <c r="E48" s="16"/>
      <c r="F48" s="16"/>
      <c r="G48" s="16"/>
      <c r="H48" s="17"/>
    </row>
    <row r="49" spans="2:8" ht="8.1" customHeight="1">
      <c r="B49" s="15"/>
      <c r="C49" s="16"/>
      <c r="D49" s="16"/>
      <c r="E49" s="16"/>
      <c r="F49" s="16"/>
      <c r="G49" s="16"/>
      <c r="H49" s="17"/>
    </row>
    <row r="50" spans="2:8" ht="29.25" customHeight="1" thickBot="1">
      <c r="B50" s="15"/>
      <c r="C50" s="31"/>
      <c r="D50" s="32" t="s">
        <v>28</v>
      </c>
      <c r="E50" s="33" t="s">
        <v>34</v>
      </c>
      <c r="F50" s="32" t="s">
        <v>40</v>
      </c>
      <c r="G50" s="16"/>
      <c r="H50" s="17"/>
    </row>
    <row r="51" spans="2:8" ht="12.75" customHeight="1" thickBot="1">
      <c r="B51" s="15"/>
      <c r="C51" s="34" t="s">
        <v>5</v>
      </c>
      <c r="D51" s="128" t="s">
        <v>86</v>
      </c>
      <c r="E51" s="8"/>
      <c r="F51" s="9"/>
      <c r="G51" s="20"/>
      <c r="H51" s="17"/>
    </row>
    <row r="52" spans="2:8" ht="8.1" customHeight="1" thickBot="1">
      <c r="B52" s="15"/>
      <c r="C52" s="24"/>
      <c r="D52" s="129"/>
      <c r="E52" s="36"/>
      <c r="F52" s="36"/>
      <c r="G52" s="20"/>
      <c r="H52" s="17"/>
    </row>
    <row r="53" spans="2:8" ht="12.75" customHeight="1" thickBot="1">
      <c r="B53" s="15"/>
      <c r="C53" s="34" t="s">
        <v>57</v>
      </c>
      <c r="D53" s="129"/>
      <c r="E53" s="8"/>
      <c r="F53" s="9"/>
      <c r="G53" s="21" t="s">
        <v>58</v>
      </c>
      <c r="H53" s="17"/>
    </row>
    <row r="54" spans="2:8" ht="8.1" customHeight="1" thickBot="1">
      <c r="B54" s="15"/>
      <c r="C54" s="24"/>
      <c r="D54" s="129"/>
      <c r="E54" s="36"/>
      <c r="F54" s="36"/>
      <c r="G54" s="16"/>
      <c r="H54" s="17"/>
    </row>
    <row r="55" spans="2:8" ht="12.75" customHeight="1" thickBot="1">
      <c r="B55" s="15"/>
      <c r="C55" s="34" t="s">
        <v>99</v>
      </c>
      <c r="D55" s="129"/>
      <c r="E55" s="8"/>
      <c r="F55" s="9"/>
      <c r="G55" s="16"/>
      <c r="H55" s="17"/>
    </row>
    <row r="56" spans="2:8" ht="8.1" customHeight="1" thickBot="1">
      <c r="B56" s="15"/>
      <c r="C56" s="24"/>
      <c r="D56" s="129"/>
      <c r="E56" s="36"/>
      <c r="F56" s="36"/>
      <c r="G56" s="16"/>
      <c r="H56" s="17"/>
    </row>
    <row r="57" spans="2:8" ht="12.75" customHeight="1" thickBot="1">
      <c r="B57" s="15"/>
      <c r="C57" s="34" t="s">
        <v>100</v>
      </c>
      <c r="D57" s="129"/>
      <c r="E57" s="8"/>
      <c r="F57" s="9"/>
      <c r="G57" s="16"/>
      <c r="H57" s="17"/>
    </row>
    <row r="58" spans="2:8" ht="8.1" customHeight="1" thickBot="1">
      <c r="B58" s="15"/>
      <c r="C58" s="24"/>
      <c r="D58" s="129"/>
      <c r="E58" s="36"/>
      <c r="F58" s="36"/>
      <c r="G58" s="16"/>
      <c r="H58" s="17"/>
    </row>
    <row r="59" spans="2:8" ht="12.75" customHeight="1" thickBot="1">
      <c r="B59" s="15"/>
      <c r="C59" s="34" t="s">
        <v>101</v>
      </c>
      <c r="D59" s="129"/>
      <c r="E59" s="8"/>
      <c r="F59" s="9"/>
      <c r="G59" s="37"/>
      <c r="H59" s="17"/>
    </row>
    <row r="60" spans="2:8" ht="8.1" customHeight="1" thickBot="1">
      <c r="B60" s="15"/>
      <c r="C60" s="24"/>
      <c r="D60" s="129"/>
      <c r="E60" s="36"/>
      <c r="F60" s="36"/>
      <c r="G60" s="37"/>
      <c r="H60" s="17"/>
    </row>
    <row r="61" spans="2:8" ht="12.75" customHeight="1" thickBot="1">
      <c r="B61" s="15"/>
      <c r="C61" s="34" t="s">
        <v>2</v>
      </c>
      <c r="D61" s="129"/>
      <c r="E61" s="8"/>
      <c r="F61" s="9"/>
      <c r="G61" s="16"/>
      <c r="H61" s="17"/>
    </row>
    <row r="62" spans="2:8" ht="8.1" customHeight="1" thickBot="1">
      <c r="B62" s="15"/>
      <c r="C62" s="24"/>
      <c r="D62" s="129"/>
      <c r="E62" s="36"/>
      <c r="F62" s="36"/>
      <c r="G62" s="16"/>
      <c r="H62" s="17"/>
    </row>
    <row r="63" spans="2:8" ht="12.75" customHeight="1" thickBot="1">
      <c r="B63" s="15"/>
      <c r="C63" s="34" t="s">
        <v>3</v>
      </c>
      <c r="D63" s="129"/>
      <c r="E63" s="8"/>
      <c r="F63" s="9"/>
      <c r="G63" s="16"/>
      <c r="H63" s="17"/>
    </row>
    <row r="64" spans="2:8" ht="8.1" customHeight="1" thickBot="1">
      <c r="B64" s="15"/>
      <c r="C64" s="24"/>
      <c r="D64" s="129"/>
      <c r="E64" s="36"/>
      <c r="F64" s="36"/>
      <c r="G64" s="16"/>
      <c r="H64" s="17"/>
    </row>
    <row r="65" spans="2:8" ht="12.75" customHeight="1" thickBot="1">
      <c r="B65" s="15"/>
      <c r="C65" s="34" t="s">
        <v>4</v>
      </c>
      <c r="D65" s="129"/>
      <c r="E65" s="8"/>
      <c r="F65" s="9"/>
      <c r="G65" s="16"/>
      <c r="H65" s="17"/>
    </row>
    <row r="66" spans="2:8" ht="8.1" customHeight="1" thickBot="1">
      <c r="B66" s="15"/>
      <c r="C66" s="24"/>
      <c r="D66" s="38"/>
      <c r="E66" s="36"/>
      <c r="F66" s="36"/>
      <c r="G66" s="16"/>
      <c r="H66" s="17"/>
    </row>
    <row r="67" spans="2:8" ht="12.75" customHeight="1" thickBot="1">
      <c r="B67" s="15"/>
      <c r="C67" s="34" t="s">
        <v>25</v>
      </c>
      <c r="D67" s="9"/>
      <c r="E67" s="35">
        <f>SUM(E51:E65)</f>
        <v>0</v>
      </c>
      <c r="F67" s="35">
        <f>SUM(F51:F65)</f>
        <v>0</v>
      </c>
      <c r="G67" s="36"/>
      <c r="H67" s="17"/>
    </row>
    <row r="68" spans="2:8" ht="12.75" customHeight="1">
      <c r="B68" s="15"/>
      <c r="C68" s="16"/>
      <c r="D68" s="39"/>
      <c r="E68" s="31" t="s">
        <v>29</v>
      </c>
      <c r="F68" s="16"/>
      <c r="G68" s="16"/>
      <c r="H68" s="17"/>
    </row>
    <row r="69" spans="2:8" ht="8.1" customHeight="1" thickBot="1">
      <c r="B69" s="15"/>
      <c r="C69" s="20"/>
      <c r="D69" s="16"/>
      <c r="F69" s="16"/>
      <c r="G69" s="16"/>
      <c r="H69" s="17"/>
    </row>
    <row r="70" spans="2:8" ht="12.75" customHeight="1" thickBot="1">
      <c r="B70" s="15"/>
      <c r="C70" s="40" t="s">
        <v>35</v>
      </c>
      <c r="D70" s="9"/>
      <c r="F70" s="16"/>
      <c r="G70" s="16"/>
      <c r="H70" s="17"/>
    </row>
    <row r="71" spans="2:8" ht="8.1" customHeight="1" thickBot="1">
      <c r="B71" s="15"/>
      <c r="C71" s="20"/>
      <c r="D71" s="16"/>
      <c r="F71" s="16"/>
      <c r="G71" s="16"/>
      <c r="H71" s="17"/>
    </row>
    <row r="72" spans="2:8" ht="12.75" customHeight="1" thickBot="1">
      <c r="B72" s="15"/>
      <c r="C72" s="40" t="s">
        <v>36</v>
      </c>
      <c r="D72" s="9"/>
      <c r="F72" s="16"/>
      <c r="G72" s="16"/>
      <c r="H72" s="17"/>
    </row>
    <row r="73" spans="2:8" ht="8.1" customHeight="1" thickBot="1">
      <c r="B73" s="15"/>
      <c r="C73" s="20"/>
      <c r="D73" s="16"/>
      <c r="F73" s="16"/>
      <c r="G73" s="16"/>
      <c r="H73" s="17"/>
    </row>
    <row r="74" spans="2:8" ht="12.75" customHeight="1" thickBot="1">
      <c r="B74" s="15"/>
      <c r="C74" s="40" t="s">
        <v>37</v>
      </c>
      <c r="D74" s="9"/>
      <c r="F74" s="16"/>
      <c r="G74" s="16"/>
      <c r="H74" s="17"/>
    </row>
    <row r="75" spans="2:8" ht="8.1" customHeight="1" thickBot="1">
      <c r="B75" s="15"/>
      <c r="C75" s="20"/>
      <c r="D75" s="16"/>
      <c r="F75" s="16"/>
      <c r="G75" s="16"/>
      <c r="H75" s="17"/>
    </row>
    <row r="76" spans="2:8" ht="12.75" customHeight="1" thickBot="1">
      <c r="B76" s="15"/>
      <c r="C76" s="40" t="s">
        <v>38</v>
      </c>
      <c r="D76" s="35">
        <f>D70-(D72-D74)</f>
        <v>0</v>
      </c>
      <c r="F76" s="16"/>
      <c r="G76" s="16"/>
      <c r="H76" s="17"/>
    </row>
    <row r="77" spans="2:8" ht="8.1" customHeight="1" thickBot="1">
      <c r="B77" s="15"/>
      <c r="C77" s="20"/>
      <c r="D77" s="16"/>
      <c r="F77" s="16"/>
      <c r="G77" s="16"/>
      <c r="H77" s="17"/>
    </row>
    <row r="78" spans="2:8" ht="12.75" customHeight="1" thickBot="1">
      <c r="B78" s="15"/>
      <c r="C78" s="34" t="s">
        <v>39</v>
      </c>
      <c r="D78" s="35">
        <f>IF(D76&lt;0,D67,D67+D76)</f>
        <v>0</v>
      </c>
      <c r="F78" s="16"/>
      <c r="G78" s="16"/>
      <c r="H78" s="17"/>
    </row>
    <row r="79" spans="2:8" ht="8.1" customHeight="1" thickBot="1">
      <c r="B79" s="25"/>
      <c r="C79" s="41"/>
      <c r="D79" s="41"/>
      <c r="E79" s="41"/>
      <c r="F79" s="41"/>
      <c r="G79" s="41"/>
      <c r="H79" s="28"/>
    </row>
    <row r="80" spans="2:8" ht="8.1" customHeight="1" thickBot="1">
      <c r="C80" s="14"/>
      <c r="D80" s="14"/>
      <c r="E80" s="14"/>
      <c r="F80" s="14"/>
      <c r="G80" s="14"/>
    </row>
    <row r="81" spans="2:8" ht="15.75" customHeight="1">
      <c r="B81" s="106" t="s">
        <v>7</v>
      </c>
      <c r="C81" s="107"/>
      <c r="D81" s="107"/>
      <c r="E81" s="107"/>
      <c r="F81" s="107"/>
      <c r="G81" s="107"/>
      <c r="H81" s="108"/>
    </row>
    <row r="82" spans="2:8" ht="8.1" customHeight="1">
      <c r="B82" s="15"/>
      <c r="C82" s="16"/>
      <c r="D82" s="16"/>
      <c r="E82" s="16"/>
      <c r="F82" s="16"/>
      <c r="G82" s="16"/>
      <c r="H82" s="17"/>
    </row>
    <row r="83" spans="2:8" ht="29.25" customHeight="1">
      <c r="B83" s="15"/>
      <c r="C83" s="116" t="s">
        <v>72</v>
      </c>
      <c r="D83" s="116"/>
      <c r="E83" s="116"/>
      <c r="F83" s="116"/>
      <c r="G83" s="116"/>
      <c r="H83" s="17"/>
    </row>
    <row r="84" spans="2:8" ht="12.75" customHeight="1" thickBot="1">
      <c r="B84" s="15"/>
      <c r="C84" s="16"/>
      <c r="D84" s="16"/>
      <c r="E84" s="16"/>
      <c r="F84" s="16"/>
      <c r="G84" s="32" t="s">
        <v>47</v>
      </c>
      <c r="H84" s="17"/>
    </row>
    <row r="85" spans="2:8" ht="62.25" customHeight="1" thickBot="1">
      <c r="B85" s="15"/>
      <c r="C85" s="118" t="s">
        <v>48</v>
      </c>
      <c r="D85" s="118"/>
      <c r="E85" s="118"/>
      <c r="F85" s="118"/>
      <c r="G85" s="10"/>
      <c r="H85" s="17"/>
    </row>
    <row r="86" spans="2:8" ht="8.1" customHeight="1" thickBot="1">
      <c r="B86" s="15"/>
      <c r="C86" s="20"/>
      <c r="D86" s="16"/>
      <c r="E86" s="16"/>
      <c r="F86" s="16"/>
      <c r="G86" s="16"/>
      <c r="H86" s="17"/>
    </row>
    <row r="87" spans="2:8" ht="118.5" customHeight="1" thickBot="1">
      <c r="B87" s="15"/>
      <c r="C87" s="118" t="s">
        <v>49</v>
      </c>
      <c r="D87" s="118"/>
      <c r="E87" s="118"/>
      <c r="F87" s="118"/>
      <c r="G87" s="10"/>
      <c r="H87" s="17"/>
    </row>
    <row r="88" spans="2:8" ht="8.1" customHeight="1" thickBot="1">
      <c r="B88" s="15"/>
      <c r="C88" s="20"/>
      <c r="D88" s="16"/>
      <c r="E88" s="16"/>
      <c r="F88" s="16"/>
      <c r="G88" s="16"/>
      <c r="H88" s="17"/>
    </row>
    <row r="89" spans="2:8" ht="241.5" customHeight="1" thickBot="1">
      <c r="B89" s="15"/>
      <c r="C89" s="118" t="s">
        <v>64</v>
      </c>
      <c r="D89" s="118"/>
      <c r="E89" s="118"/>
      <c r="F89" s="118"/>
      <c r="G89" s="10"/>
      <c r="H89" s="17"/>
    </row>
    <row r="90" spans="2:8" ht="8.1" customHeight="1" thickBot="1">
      <c r="B90" s="15"/>
      <c r="C90" s="20"/>
      <c r="D90" s="16"/>
      <c r="E90" s="16"/>
      <c r="F90" s="16"/>
      <c r="G90" s="16"/>
      <c r="H90" s="17"/>
    </row>
    <row r="91" spans="2:8" ht="139.5" customHeight="1" thickBot="1">
      <c r="B91" s="15"/>
      <c r="C91" s="118" t="s">
        <v>114</v>
      </c>
      <c r="D91" s="118"/>
      <c r="E91" s="118"/>
      <c r="F91" s="118"/>
      <c r="G91" s="10"/>
      <c r="H91" s="17"/>
    </row>
    <row r="92" spans="2:8" ht="8.1" customHeight="1" thickBot="1">
      <c r="B92" s="15"/>
      <c r="C92" s="20"/>
      <c r="D92" s="16"/>
      <c r="E92" s="16"/>
      <c r="F92" s="16"/>
      <c r="G92" s="16"/>
      <c r="H92" s="17"/>
    </row>
    <row r="93" spans="2:8" ht="81.75" customHeight="1" thickBot="1">
      <c r="B93" s="15"/>
      <c r="C93" s="118" t="s">
        <v>109</v>
      </c>
      <c r="D93" s="118"/>
      <c r="E93" s="118"/>
      <c r="F93" s="118"/>
      <c r="G93" s="97" t="s">
        <v>103</v>
      </c>
      <c r="H93" s="17"/>
    </row>
    <row r="94" spans="2:8" ht="8.1" customHeight="1">
      <c r="B94" s="15"/>
      <c r="C94" s="16"/>
      <c r="D94" s="16"/>
      <c r="E94" s="16"/>
      <c r="F94" s="16"/>
      <c r="G94" s="16"/>
      <c r="H94" s="17"/>
    </row>
    <row r="95" spans="2:8" ht="12.75" customHeight="1" thickBot="1">
      <c r="B95" s="25"/>
      <c r="C95" s="117" t="str">
        <f>IF(E53&gt;0,IF(OR(G85="Yes",G87="Yes",G89="Yes",G91="Yes",G93="Yes")=TRUE,"Social Housing Relief. Applicant must submit 'Claiming Exemption or Relief' Form","No Social Housing Relief. Amend Floorspace section accordingly"),"")</f>
        <v/>
      </c>
      <c r="D95" s="117"/>
      <c r="E95" s="117"/>
      <c r="F95" s="117"/>
      <c r="G95" s="117"/>
      <c r="H95" s="28"/>
    </row>
    <row r="96" spans="2:8" ht="8.1" customHeight="1">
      <c r="B96" s="15"/>
      <c r="C96" s="16"/>
      <c r="D96" s="16"/>
      <c r="E96" s="16"/>
      <c r="F96" s="16"/>
      <c r="G96" s="16"/>
      <c r="H96" s="17"/>
    </row>
    <row r="97" spans="2:8" ht="15.75" customHeight="1">
      <c r="B97" s="119" t="s">
        <v>62</v>
      </c>
      <c r="C97" s="120"/>
      <c r="D97" s="120"/>
      <c r="E97" s="120"/>
      <c r="F97" s="120"/>
      <c r="G97" s="120"/>
      <c r="H97" s="121"/>
    </row>
    <row r="98" spans="2:8" ht="8.1" customHeight="1">
      <c r="B98" s="15"/>
      <c r="C98" s="16"/>
      <c r="D98" s="16"/>
      <c r="E98" s="16"/>
      <c r="F98" s="16"/>
      <c r="G98" s="16"/>
      <c r="H98" s="17"/>
    </row>
    <row r="99" spans="2:8" ht="12.75" customHeight="1">
      <c r="B99" s="15"/>
      <c r="C99" s="42" t="s">
        <v>50</v>
      </c>
      <c r="D99" s="16"/>
      <c r="E99" s="16"/>
      <c r="F99" s="16"/>
      <c r="G99" s="16"/>
      <c r="H99" s="17"/>
    </row>
    <row r="100" spans="2:8" ht="8.1" customHeight="1">
      <c r="B100" s="15"/>
      <c r="C100" s="20"/>
      <c r="D100" s="16"/>
      <c r="E100" s="16"/>
      <c r="F100" s="16"/>
      <c r="G100" s="16"/>
      <c r="H100" s="17"/>
    </row>
    <row r="101" spans="2:8" ht="12.75" customHeight="1" thickBot="1">
      <c r="B101" s="15"/>
      <c r="C101" s="31"/>
      <c r="D101" s="43"/>
      <c r="E101" s="44" t="s">
        <v>59</v>
      </c>
      <c r="F101" s="44" t="s">
        <v>60</v>
      </c>
      <c r="G101" s="16"/>
      <c r="H101" s="17"/>
    </row>
    <row r="102" spans="2:8" ht="29.25" customHeight="1" thickBot="1">
      <c r="B102" s="15"/>
      <c r="C102" s="132" t="s">
        <v>73</v>
      </c>
      <c r="D102" s="132"/>
      <c r="E102" s="11"/>
      <c r="F102" s="9"/>
      <c r="G102" s="16"/>
      <c r="H102" s="17"/>
    </row>
    <row r="103" spans="2:8" ht="8.1" customHeight="1">
      <c r="B103" s="15"/>
      <c r="C103" s="16"/>
      <c r="D103" s="16"/>
      <c r="E103" s="16"/>
      <c r="F103" s="16"/>
      <c r="G103" s="16"/>
      <c r="H103" s="17"/>
    </row>
    <row r="104" spans="2:8" ht="12.75" customHeight="1">
      <c r="B104" s="15"/>
      <c r="C104" s="42" t="s">
        <v>83</v>
      </c>
      <c r="D104" s="16"/>
      <c r="E104" s="16"/>
      <c r="F104" s="16"/>
      <c r="G104" s="16"/>
      <c r="H104" s="17"/>
    </row>
    <row r="105" spans="2:8" ht="8.1" customHeight="1" thickBot="1">
      <c r="B105" s="15"/>
      <c r="C105" s="16"/>
      <c r="D105" s="16"/>
      <c r="E105" s="16"/>
      <c r="F105" s="16"/>
      <c r="G105" s="16"/>
      <c r="H105" s="17"/>
    </row>
    <row r="106" spans="2:8" ht="29.25" customHeight="1" thickBot="1">
      <c r="B106" s="15"/>
      <c r="C106" s="132" t="s">
        <v>51</v>
      </c>
      <c r="D106" s="133"/>
      <c r="E106" s="12"/>
      <c r="F106" s="111" t="str">
        <f>IF(E106="Yes","Not communal floorspace. Amend Communal Floorspace figure accordingly","")</f>
        <v/>
      </c>
      <c r="G106" s="112"/>
      <c r="H106" s="17"/>
    </row>
    <row r="107" spans="2:8" ht="8.1" customHeight="1" thickBot="1">
      <c r="B107" s="15"/>
      <c r="C107" s="16"/>
      <c r="D107" s="16"/>
      <c r="E107" s="16"/>
      <c r="F107" s="16"/>
      <c r="G107" s="16"/>
      <c r="H107" s="17"/>
    </row>
    <row r="108" spans="2:8" ht="29.25" customHeight="1" thickBot="1">
      <c r="B108" s="15"/>
      <c r="C108" s="132" t="s">
        <v>52</v>
      </c>
      <c r="D108" s="133"/>
      <c r="E108" s="12"/>
      <c r="F108" s="111" t="str">
        <f>IF(E108="Yes","Not communal floorspace. Amend Communal Floorspace figure accordingly","")</f>
        <v/>
      </c>
      <c r="G108" s="112"/>
      <c r="H108" s="17"/>
    </row>
    <row r="109" spans="2:8" ht="8.1" customHeight="1" thickBot="1">
      <c r="B109" s="15"/>
      <c r="C109" s="16"/>
      <c r="D109" s="16"/>
      <c r="E109" s="16"/>
      <c r="F109" s="16"/>
      <c r="G109" s="16"/>
      <c r="H109" s="17"/>
    </row>
    <row r="110" spans="2:8" ht="29.25" customHeight="1" thickBot="1">
      <c r="B110" s="15"/>
      <c r="C110" s="132" t="s">
        <v>53</v>
      </c>
      <c r="D110" s="133"/>
      <c r="E110" s="12"/>
      <c r="F110" s="111" t="str">
        <f>IF(E110="Yes","Not communal floorspace. Amend Communal Floorspace figure accordingly","")</f>
        <v/>
      </c>
      <c r="G110" s="112"/>
      <c r="H110" s="17"/>
    </row>
    <row r="111" spans="2:8" ht="8.1" customHeight="1" thickBot="1">
      <c r="B111" s="15"/>
      <c r="C111" s="16"/>
      <c r="D111" s="16"/>
      <c r="E111" s="16"/>
      <c r="F111" s="16"/>
      <c r="G111" s="16"/>
      <c r="H111" s="17"/>
    </row>
    <row r="112" spans="2:8" ht="38.25" customHeight="1" thickBot="1">
      <c r="B112" s="15"/>
      <c r="C112" s="132" t="s">
        <v>54</v>
      </c>
      <c r="D112" s="133"/>
      <c r="E112" s="12"/>
      <c r="F112" s="111" t="str">
        <f>IF(E112="Yes","Not communal floorspace. Amend Communal Floorspace figure accordingly",IF(E112="No","Communal Floorspace",""))</f>
        <v/>
      </c>
      <c r="G112" s="112"/>
      <c r="H112" s="17"/>
    </row>
    <row r="113" spans="2:8" ht="8.1" customHeight="1" thickBot="1">
      <c r="B113" s="15"/>
      <c r="C113" s="16"/>
      <c r="D113" s="16"/>
      <c r="E113" s="16"/>
      <c r="F113" s="16"/>
      <c r="G113" s="16"/>
      <c r="H113" s="17"/>
    </row>
    <row r="114" spans="2:8" ht="29.25" customHeight="1" thickBot="1">
      <c r="B114" s="15"/>
      <c r="C114" s="134" t="s">
        <v>74</v>
      </c>
      <c r="D114" s="135"/>
      <c r="E114" s="11"/>
      <c r="F114" s="16"/>
      <c r="G114" s="37"/>
      <c r="H114" s="17"/>
    </row>
    <row r="115" spans="2:8" ht="8.1" customHeight="1" thickBot="1">
      <c r="B115" s="15"/>
      <c r="C115" s="16"/>
      <c r="D115" s="16"/>
      <c r="E115" s="16"/>
      <c r="F115" s="16"/>
      <c r="G115" s="16"/>
      <c r="H115" s="17"/>
    </row>
    <row r="116" spans="2:8" ht="29.25" customHeight="1" thickBot="1">
      <c r="B116" s="15"/>
      <c r="C116" s="134" t="s">
        <v>75</v>
      </c>
      <c r="D116" s="135"/>
      <c r="E116" s="45">
        <f>IF(E114&gt;0,E114+(E67-E53-E102),0)</f>
        <v>0</v>
      </c>
      <c r="F116" s="16"/>
      <c r="G116" s="16"/>
      <c r="H116" s="17"/>
    </row>
    <row r="117" spans="2:8" ht="8.1" customHeight="1" thickBot="1">
      <c r="B117" s="15"/>
      <c r="C117" s="16"/>
      <c r="D117" s="16"/>
      <c r="E117" s="16"/>
      <c r="F117" s="16"/>
      <c r="G117" s="16"/>
      <c r="H117" s="17"/>
    </row>
    <row r="118" spans="2:8" ht="29.25" customHeight="1" thickBot="1">
      <c r="B118" s="15"/>
      <c r="C118" s="134" t="s">
        <v>76</v>
      </c>
      <c r="D118" s="135"/>
      <c r="E118" s="45">
        <f>IF(E116&gt;0,E102*E114/E116,0)</f>
        <v>0</v>
      </c>
      <c r="F118" s="45">
        <f>IF(E116&gt;0,E118*F102/E102,0)</f>
        <v>0</v>
      </c>
      <c r="G118" s="21" t="s">
        <v>61</v>
      </c>
      <c r="H118" s="17"/>
    </row>
    <row r="119" spans="2:8" ht="8.1" customHeight="1">
      <c r="B119" s="15"/>
      <c r="C119" s="16"/>
      <c r="D119" s="16"/>
      <c r="E119" s="16"/>
      <c r="F119" s="16"/>
      <c r="G119" s="16"/>
      <c r="H119" s="17"/>
    </row>
    <row r="120" spans="2:8" ht="15.75" customHeight="1">
      <c r="B120" s="122" t="s">
        <v>63</v>
      </c>
      <c r="C120" s="123"/>
      <c r="D120" s="123"/>
      <c r="E120" s="123"/>
      <c r="F120" s="123"/>
      <c r="G120" s="123"/>
      <c r="H120" s="124"/>
    </row>
    <row r="121" spans="2:8" ht="8.1" customHeight="1" thickBot="1">
      <c r="B121" s="15"/>
      <c r="C121" s="16"/>
      <c r="D121" s="16"/>
      <c r="E121" s="16"/>
      <c r="F121" s="16"/>
      <c r="G121" s="16"/>
      <c r="H121" s="17"/>
    </row>
    <row r="122" spans="2:8" ht="29.25" customHeight="1" thickBot="1">
      <c r="B122" s="15"/>
      <c r="C122" s="132" t="s">
        <v>70</v>
      </c>
      <c r="D122" s="132"/>
      <c r="E122" s="35">
        <f>IF(C95="Social Housing Relief. Applicant must submit 'Claiming Exemption or Relief' Form",IF(ISERR((E53+E118)-(F53+F118)-((E53+E118)*D78/E67))=TRUE,0,(E53+E118)-(F53+F118)-((E53+E118)*D78/E67)),0)</f>
        <v>0</v>
      </c>
      <c r="F122" s="16"/>
      <c r="G122" s="16"/>
      <c r="H122" s="17"/>
    </row>
    <row r="123" spans="2:8" ht="8.1" customHeight="1" thickBot="1">
      <c r="B123" s="25"/>
      <c r="C123" s="41"/>
      <c r="D123" s="41"/>
      <c r="E123" s="41"/>
      <c r="F123" s="41"/>
      <c r="G123" s="41"/>
      <c r="H123" s="28"/>
    </row>
    <row r="124" spans="2:8" ht="8.1" customHeight="1" thickBot="1">
      <c r="C124" s="14"/>
      <c r="D124" s="14"/>
      <c r="E124" s="14"/>
      <c r="F124" s="14"/>
      <c r="G124" s="14"/>
    </row>
    <row r="125" spans="2:8" ht="15.75" customHeight="1">
      <c r="B125" s="106" t="s">
        <v>8</v>
      </c>
      <c r="C125" s="107"/>
      <c r="D125" s="107"/>
      <c r="E125" s="107"/>
      <c r="F125" s="107"/>
      <c r="G125" s="107"/>
      <c r="H125" s="108"/>
    </row>
    <row r="126" spans="2:8" ht="8.1" customHeight="1" thickBot="1">
      <c r="B126" s="15"/>
      <c r="C126" s="16"/>
      <c r="D126" s="16"/>
      <c r="E126" s="16"/>
      <c r="F126" s="16"/>
      <c r="G126" s="16"/>
      <c r="H126" s="17"/>
    </row>
    <row r="127" spans="2:8" ht="29.25" customHeight="1" thickBot="1">
      <c r="B127" s="15"/>
      <c r="C127" s="109" t="s">
        <v>13</v>
      </c>
      <c r="D127" s="110"/>
      <c r="E127" s="7"/>
      <c r="F127" s="111" t="str">
        <f>IF(E127="No","No Charitable Exemption","")</f>
        <v/>
      </c>
      <c r="G127" s="112"/>
      <c r="H127" s="17"/>
    </row>
    <row r="128" spans="2:8" ht="8.1" customHeight="1" thickBot="1">
      <c r="B128" s="15"/>
      <c r="C128" s="16"/>
      <c r="E128" s="16"/>
      <c r="F128" s="16"/>
      <c r="G128" s="16"/>
      <c r="H128" s="17"/>
    </row>
    <row r="129" spans="2:8" ht="29.25" customHeight="1" thickBot="1">
      <c r="B129" s="15"/>
      <c r="C129" s="125" t="s">
        <v>15</v>
      </c>
      <c r="D129" s="143"/>
      <c r="E129" s="10"/>
      <c r="F129" s="111" t="str">
        <f>IF(E129="No","No Charitable Exemption","")</f>
        <v/>
      </c>
      <c r="G129" s="112"/>
      <c r="H129" s="17"/>
    </row>
    <row r="130" spans="2:8" ht="8.1" customHeight="1" thickBot="1">
      <c r="B130" s="15"/>
      <c r="C130" s="16"/>
      <c r="E130" s="16"/>
      <c r="F130" s="16"/>
      <c r="G130" s="16"/>
      <c r="H130" s="17"/>
    </row>
    <row r="131" spans="2:8" ht="29.25" customHeight="1" thickBot="1">
      <c r="B131" s="15"/>
      <c r="C131" s="125" t="s">
        <v>9</v>
      </c>
      <c r="D131" s="143"/>
      <c r="E131" s="10"/>
      <c r="F131" s="111" t="str">
        <f>IF(E131="Yes","No Charitable Exemption","")</f>
        <v/>
      </c>
      <c r="G131" s="112"/>
      <c r="H131" s="17"/>
    </row>
    <row r="132" spans="2:8" ht="8.1" customHeight="1" thickBot="1">
      <c r="B132" s="15"/>
      <c r="C132" s="16"/>
      <c r="E132" s="16"/>
      <c r="F132" s="16"/>
      <c r="G132" s="16"/>
      <c r="H132" s="17"/>
    </row>
    <row r="133" spans="2:8" ht="29.25" customHeight="1" thickBot="1">
      <c r="B133" s="15"/>
      <c r="C133" s="125" t="s">
        <v>14</v>
      </c>
      <c r="D133" s="143"/>
      <c r="E133" s="10"/>
      <c r="F133" s="111" t="str">
        <f>IF(E133="No","No Charitable Exemption","")</f>
        <v/>
      </c>
      <c r="G133" s="112"/>
      <c r="H133" s="17"/>
    </row>
    <row r="134" spans="2:8" ht="8.1" customHeight="1" thickBot="1">
      <c r="B134" s="15"/>
      <c r="C134" s="16"/>
      <c r="E134" s="16"/>
      <c r="F134" s="16"/>
      <c r="G134" s="16"/>
      <c r="H134" s="17"/>
    </row>
    <row r="135" spans="2:8" ht="29.25" customHeight="1" thickBot="1">
      <c r="B135" s="15"/>
      <c r="C135" s="125" t="s">
        <v>10</v>
      </c>
      <c r="D135" s="143"/>
      <c r="E135" s="10"/>
      <c r="F135" s="111" t="str">
        <f>IF(E135="Yes","Seek advice on aportioned liability (Reg 34)","")</f>
        <v/>
      </c>
      <c r="G135" s="112"/>
      <c r="H135" s="17"/>
    </row>
    <row r="136" spans="2:8" ht="8.1" customHeight="1" thickBot="1">
      <c r="B136" s="15"/>
      <c r="C136" s="16"/>
      <c r="E136" s="16"/>
      <c r="F136" s="16"/>
      <c r="G136" s="37"/>
      <c r="H136" s="17"/>
    </row>
    <row r="137" spans="2:8" ht="29.25" customHeight="1" thickBot="1">
      <c r="B137" s="15"/>
      <c r="C137" s="125" t="s">
        <v>11</v>
      </c>
      <c r="D137" s="143"/>
      <c r="E137" s="10"/>
      <c r="F137" s="111" t="str">
        <f>IF(E137="No","Charitable Exemption. Applicant must submit 'Claiming Exemption or Relief' Form","")</f>
        <v/>
      </c>
      <c r="G137" s="112"/>
      <c r="H137" s="17"/>
    </row>
    <row r="138" spans="2:8" ht="8.1" customHeight="1" thickBot="1">
      <c r="B138" s="15"/>
      <c r="C138" s="16"/>
      <c r="E138" s="16"/>
      <c r="F138" s="16"/>
      <c r="G138" s="16"/>
      <c r="H138" s="17"/>
    </row>
    <row r="139" spans="2:8" ht="29.25" customHeight="1" thickBot="1">
      <c r="B139" s="15"/>
      <c r="C139" s="125" t="s">
        <v>12</v>
      </c>
      <c r="D139" s="143"/>
      <c r="E139" s="10"/>
      <c r="F139" s="111" t="str">
        <f>IF(E139="","",IF(E139="No","Charitable Exemption. Applicant must submit 'Claiming Exemption or Relief' Form","Seek further advice regarding aportioned liability (Reg 34)"))</f>
        <v/>
      </c>
      <c r="G139" s="112"/>
      <c r="H139" s="17"/>
    </row>
    <row r="140" spans="2:8" ht="8.1" customHeight="1" thickBot="1">
      <c r="B140" s="25"/>
      <c r="C140" s="41"/>
      <c r="D140" s="41"/>
      <c r="E140" s="41"/>
      <c r="F140" s="41"/>
      <c r="G140" s="41"/>
      <c r="H140" s="28"/>
    </row>
    <row r="141" spans="2:8" ht="8.1" customHeight="1" thickBot="1">
      <c r="C141" s="14"/>
      <c r="D141" s="14"/>
      <c r="E141" s="14"/>
      <c r="F141" s="14"/>
      <c r="G141" s="14"/>
    </row>
    <row r="142" spans="2:8" ht="15.75" customHeight="1">
      <c r="B142" s="106" t="s">
        <v>71</v>
      </c>
      <c r="C142" s="107"/>
      <c r="D142" s="107"/>
      <c r="E142" s="107"/>
      <c r="F142" s="107"/>
      <c r="G142" s="107"/>
      <c r="H142" s="108"/>
    </row>
    <row r="143" spans="2:8" ht="8.1" customHeight="1" thickBot="1">
      <c r="B143" s="15"/>
      <c r="C143" s="16"/>
      <c r="D143" s="16"/>
      <c r="E143" s="16"/>
      <c r="F143" s="16"/>
      <c r="G143" s="16"/>
      <c r="H143" s="17"/>
    </row>
    <row r="144" spans="2:8" ht="53.25" customHeight="1" thickBot="1">
      <c r="B144" s="15"/>
      <c r="C144" s="109" t="s">
        <v>84</v>
      </c>
      <c r="D144" s="110"/>
      <c r="E144" s="7"/>
      <c r="F144" s="111" t="str">
        <f>IF(E144="","",IF(E144="Yes","Self-Build Exemption. Applicant must submit 'Claiming Exemption or Relief' Form","No Self-Build Exemption"))</f>
        <v/>
      </c>
      <c r="G144" s="112"/>
      <c r="H144" s="17"/>
    </row>
    <row r="145" spans="2:8" ht="8.1" customHeight="1" thickBot="1">
      <c r="B145" s="25"/>
      <c r="C145" s="41"/>
      <c r="D145" s="41"/>
      <c r="E145" s="41"/>
      <c r="F145" s="41"/>
      <c r="G145" s="41"/>
      <c r="H145" s="28"/>
    </row>
    <row r="146" spans="2:8" ht="8.1" customHeight="1" thickBot="1">
      <c r="C146" s="14"/>
      <c r="D146" s="14"/>
      <c r="E146" s="14"/>
      <c r="F146" s="14"/>
      <c r="G146" s="14"/>
    </row>
    <row r="147" spans="2:8" ht="15.75" customHeight="1">
      <c r="B147" s="106" t="s">
        <v>66</v>
      </c>
      <c r="C147" s="107"/>
      <c r="D147" s="107"/>
      <c r="E147" s="107"/>
      <c r="F147" s="107"/>
      <c r="G147" s="107"/>
      <c r="H147" s="108"/>
    </row>
    <row r="148" spans="2:8" ht="8.1" customHeight="1" thickBot="1">
      <c r="B148" s="15"/>
      <c r="D148" s="16"/>
      <c r="E148" s="16"/>
      <c r="F148" s="16"/>
      <c r="G148" s="16"/>
      <c r="H148" s="17"/>
    </row>
    <row r="149" spans="2:8" ht="29.25" customHeight="1" thickBot="1">
      <c r="B149" s="15"/>
      <c r="C149" s="130" t="s">
        <v>42</v>
      </c>
      <c r="D149" s="130"/>
      <c r="E149" s="7"/>
      <c r="F149" s="113" t="str">
        <f>IF(E149="","",IF(E149="Yes","","Development is not a Residential Annex"))</f>
        <v/>
      </c>
      <c r="G149" s="114"/>
      <c r="H149" s="17"/>
    </row>
    <row r="150" spans="2:8" ht="8.1" customHeight="1" thickBot="1">
      <c r="B150" s="15"/>
      <c r="D150" s="16"/>
      <c r="E150" s="16"/>
      <c r="F150" s="46"/>
      <c r="G150" s="47"/>
      <c r="H150" s="17"/>
    </row>
    <row r="151" spans="2:8" ht="29.25" customHeight="1" thickBot="1">
      <c r="B151" s="15"/>
      <c r="C151" s="131" t="s">
        <v>43</v>
      </c>
      <c r="D151" s="131"/>
      <c r="E151" s="10"/>
      <c r="F151" s="113" t="str">
        <f>IF(E151="","",IF(E151="Yes","Development is a Residential Annex","Development is not a Residential Annex"))</f>
        <v/>
      </c>
      <c r="G151" s="114"/>
      <c r="H151" s="17"/>
    </row>
    <row r="152" spans="2:8" ht="8.1" customHeight="1" thickBot="1">
      <c r="B152" s="15"/>
      <c r="C152" s="16"/>
      <c r="D152" s="16"/>
      <c r="E152" s="16"/>
      <c r="F152" s="46"/>
      <c r="G152" s="47"/>
      <c r="H152" s="17"/>
    </row>
    <row r="153" spans="2:8" ht="29.25" customHeight="1" thickBot="1">
      <c r="B153" s="15"/>
      <c r="C153" s="125" t="s">
        <v>44</v>
      </c>
      <c r="D153" s="125"/>
      <c r="E153" s="10"/>
      <c r="F153" s="113" t="str">
        <f>IF(E153="","",IF(E153="Yes","","Development is not a Residential Extension"))</f>
        <v/>
      </c>
      <c r="G153" s="114"/>
      <c r="H153" s="17"/>
    </row>
    <row r="154" spans="2:8" ht="8.1" customHeight="1" thickBot="1">
      <c r="B154" s="15"/>
      <c r="C154" s="16"/>
      <c r="D154" s="16"/>
      <c r="E154" s="16"/>
      <c r="F154" s="46"/>
      <c r="G154" s="47"/>
      <c r="H154" s="17"/>
    </row>
    <row r="155" spans="2:8" ht="29.25" customHeight="1" thickBot="1">
      <c r="B155" s="15"/>
      <c r="C155" s="125" t="s">
        <v>45</v>
      </c>
      <c r="D155" s="125"/>
      <c r="E155" s="10"/>
      <c r="F155" s="113" t="str">
        <f>IF(E155="","",IF(E155="No","Development is a Residential Extension","Development is not a Residential Extension"))</f>
        <v/>
      </c>
      <c r="G155" s="114"/>
      <c r="H155" s="17"/>
    </row>
    <row r="156" spans="2:8" ht="8.1" customHeight="1" thickBot="1">
      <c r="B156" s="15"/>
      <c r="C156" s="16"/>
      <c r="D156" s="16"/>
      <c r="E156" s="16"/>
      <c r="F156" s="46"/>
      <c r="G156" s="47"/>
      <c r="H156" s="17"/>
    </row>
    <row r="157" spans="2:8" ht="29.25" customHeight="1" thickBot="1">
      <c r="B157" s="15"/>
      <c r="C157" s="125" t="s">
        <v>46</v>
      </c>
      <c r="D157" s="125"/>
      <c r="E157" s="10"/>
      <c r="F157" s="113" t="str">
        <f>IF(E157="","",IF(E157="Yes","","No Residential Annex/Extension Exemption"))</f>
        <v/>
      </c>
      <c r="G157" s="114"/>
      <c r="H157" s="17"/>
    </row>
    <row r="158" spans="2:8" ht="8.1" customHeight="1" thickBot="1">
      <c r="B158" s="15"/>
      <c r="C158" s="16"/>
      <c r="D158" s="16"/>
      <c r="E158" s="16"/>
      <c r="F158" s="46"/>
      <c r="G158" s="47"/>
      <c r="H158" s="17"/>
    </row>
    <row r="159" spans="2:8" ht="38.25" customHeight="1" thickBot="1">
      <c r="B159" s="15"/>
      <c r="C159" s="125" t="s">
        <v>85</v>
      </c>
      <c r="D159" s="125"/>
      <c r="E159" s="10"/>
      <c r="F159" s="113" t="str">
        <f>IF(OR(E153="No",E155="Yes")=TRUE,"No Residential Annex or Extension Exemption",IF(E159="","",IF(E159="No","No Residential Annex or Extension Exemption","Residential Annex or Extension Exemption. Applicant must submit 'Claiming Exemption or Relief' Form")))</f>
        <v/>
      </c>
      <c r="G159" s="146"/>
      <c r="H159" s="17"/>
    </row>
    <row r="160" spans="2:8" ht="8.1" customHeight="1" thickBot="1">
      <c r="B160" s="25"/>
      <c r="C160" s="41"/>
      <c r="D160" s="41"/>
      <c r="E160" s="41"/>
      <c r="F160" s="41"/>
      <c r="G160" s="41"/>
      <c r="H160" s="28"/>
    </row>
    <row r="161" spans="2:8" ht="8.1" customHeight="1" thickBot="1">
      <c r="C161" s="14"/>
      <c r="D161" s="14"/>
      <c r="E161" s="14"/>
      <c r="F161" s="14"/>
      <c r="G161" s="14"/>
    </row>
    <row r="162" spans="2:8" ht="15.75" customHeight="1">
      <c r="B162" s="106" t="s">
        <v>67</v>
      </c>
      <c r="C162" s="107"/>
      <c r="D162" s="107"/>
      <c r="E162" s="107"/>
      <c r="F162" s="107"/>
      <c r="G162" s="107"/>
      <c r="H162" s="108"/>
    </row>
    <row r="163" spans="2:8" ht="8.1" customHeight="1" thickBot="1">
      <c r="B163" s="15"/>
      <c r="C163" s="16"/>
      <c r="D163" s="16"/>
      <c r="E163" s="16"/>
      <c r="F163" s="16"/>
      <c r="G163" s="16"/>
      <c r="H163" s="17"/>
    </row>
    <row r="164" spans="2:8" ht="29.25" customHeight="1" thickBot="1">
      <c r="B164" s="15"/>
      <c r="C164" s="109" t="s">
        <v>112</v>
      </c>
      <c r="D164" s="110"/>
      <c r="E164" s="7"/>
      <c r="F164" s="111" t="str">
        <f>IF(E164="","",IF(E164="No",IF(E177&lt;100,"Minor Development Exemption","No Minor Development Exemption"),"No Minor Development Exemption"))</f>
        <v/>
      </c>
      <c r="G164" s="112"/>
      <c r="H164" s="17"/>
    </row>
    <row r="165" spans="2:8" ht="8.1" customHeight="1" thickBot="1">
      <c r="B165" s="25"/>
      <c r="C165" s="41"/>
      <c r="D165" s="41"/>
      <c r="E165" s="41"/>
      <c r="F165" s="41"/>
      <c r="G165" s="41"/>
      <c r="H165" s="28"/>
    </row>
    <row r="166" spans="2:8" ht="8.1" customHeight="1" thickBot="1">
      <c r="C166" s="14"/>
      <c r="D166" s="14"/>
      <c r="E166" s="14"/>
      <c r="F166" s="14"/>
      <c r="G166" s="14"/>
    </row>
    <row r="167" spans="2:8" ht="15.75" customHeight="1">
      <c r="B167" s="106" t="s">
        <v>65</v>
      </c>
      <c r="C167" s="107"/>
      <c r="D167" s="107"/>
      <c r="E167" s="107"/>
      <c r="F167" s="107"/>
      <c r="G167" s="107"/>
      <c r="H167" s="108"/>
    </row>
    <row r="168" spans="2:8" ht="8.1" customHeight="1" thickBot="1">
      <c r="B168" s="15"/>
      <c r="C168" s="16"/>
      <c r="D168" s="16"/>
      <c r="E168" s="16"/>
      <c r="F168" s="16"/>
      <c r="G168" s="16"/>
      <c r="H168" s="17"/>
    </row>
    <row r="169" spans="2:8" ht="12.75" customHeight="1" thickBot="1">
      <c r="B169" s="15"/>
      <c r="C169" s="18" t="s">
        <v>24</v>
      </c>
      <c r="D169" s="23">
        <v>41000</v>
      </c>
      <c r="E169" s="16"/>
      <c r="F169" s="16"/>
      <c r="G169" s="16"/>
      <c r="H169" s="17"/>
    </row>
    <row r="170" spans="2:8" ht="8.1" customHeight="1" thickBot="1">
      <c r="B170" s="15"/>
      <c r="C170" s="31"/>
      <c r="D170" s="16"/>
      <c r="E170" s="16"/>
      <c r="F170" s="16"/>
      <c r="G170" s="16"/>
      <c r="H170" s="17"/>
    </row>
    <row r="171" spans="2:8" ht="12.75" customHeight="1" thickBot="1">
      <c r="B171" s="15"/>
      <c r="C171" s="18" t="s">
        <v>26</v>
      </c>
      <c r="D171" s="1">
        <v>1</v>
      </c>
      <c r="E171" s="16"/>
      <c r="F171" s="16"/>
      <c r="G171" s="16"/>
      <c r="H171" s="17"/>
    </row>
    <row r="172" spans="2:8" ht="8.1" customHeight="1">
      <c r="B172" s="15"/>
      <c r="C172" s="31"/>
      <c r="D172" s="16"/>
      <c r="E172" s="16"/>
      <c r="F172" s="16"/>
      <c r="G172" s="16"/>
      <c r="H172" s="17"/>
    </row>
    <row r="173" spans="2:8" ht="44.25" customHeight="1" thickBot="1">
      <c r="B173" s="15"/>
      <c r="C173" s="31"/>
      <c r="D173" s="33" t="s">
        <v>31</v>
      </c>
      <c r="E173" s="33" t="s">
        <v>56</v>
      </c>
      <c r="F173" s="33" t="s">
        <v>32</v>
      </c>
      <c r="G173" s="33" t="s">
        <v>55</v>
      </c>
      <c r="H173" s="17"/>
    </row>
    <row r="174" spans="2:8" ht="12.75" customHeight="1" thickBot="1">
      <c r="B174" s="15"/>
      <c r="C174" s="34" t="s">
        <v>2</v>
      </c>
      <c r="D174" s="48">
        <v>0</v>
      </c>
      <c r="E174" s="49">
        <f>IF(ISERR(E61-F61-(E61*D78/E67))=TRUE,0,E61-F61-(E61*D78/E67))</f>
        <v>0</v>
      </c>
      <c r="F174" s="50">
        <f>IF(ISERR(D174*E174*$D$32/$D$171)=TRUE,0,D174*E174*$D$32/$D$171)</f>
        <v>0</v>
      </c>
      <c r="G174" s="51"/>
      <c r="H174" s="17"/>
    </row>
    <row r="175" spans="2:8" ht="12.75" customHeight="1" thickBot="1">
      <c r="B175" s="15"/>
      <c r="C175" s="34" t="s">
        <v>3</v>
      </c>
      <c r="D175" s="48">
        <v>0</v>
      </c>
      <c r="E175" s="49">
        <f>IF(ISERR(E63-F63-(E63*D78/E67))=TRUE,0,E63-F63-(E63*D78/E67))</f>
        <v>0</v>
      </c>
      <c r="F175" s="50">
        <f>IF(ISERR(D175*E175*$D$32/$D$171)=TRUE,0,D175*E175*$D$32/$D$171)</f>
        <v>0</v>
      </c>
      <c r="G175" s="51"/>
      <c r="H175" s="17"/>
    </row>
    <row r="176" spans="2:8" ht="12.75" customHeight="1" thickBot="1">
      <c r="B176" s="15"/>
      <c r="C176" s="34" t="s">
        <v>4</v>
      </c>
      <c r="D176" s="48">
        <v>50</v>
      </c>
      <c r="E176" s="49">
        <f>IF(ISERR(SUM(E51+E53+E55+E57+E59+E65)-SUM(F51+F53+F55+F57+F59+F65)-(SUM(E51+E53+E55++E57+E59+E65)*D78/E67))=TRUE,0,SUM(E51+E53+E55+E57+E59+E65)-SUM(F51+F53+F55+F57+F59+F65)-(SUM(E51+E53+E55+E57+E59+E65)*D78/E67))</f>
        <v>0</v>
      </c>
      <c r="F176" s="50">
        <f>IF(ISERR(D176*E176*$D$32/$D$171)=TRUE,0,D176*E176*$D$32/$D$171)</f>
        <v>0</v>
      </c>
      <c r="G176" s="50">
        <f>IF(ISERR(D176*E122*D32/D171)=TRUE,0,D176*E122*D32/D171)</f>
        <v>0</v>
      </c>
      <c r="H176" s="17"/>
    </row>
    <row r="177" spans="2:16" ht="12.75" customHeight="1" thickBot="1">
      <c r="B177" s="15"/>
      <c r="C177" s="34" t="s">
        <v>25</v>
      </c>
      <c r="D177" s="16"/>
      <c r="E177" s="49">
        <f>IF(ISERR(E174+E175+E176)=TRUE,0,E174+E175+E176)</f>
        <v>0</v>
      </c>
      <c r="F177" s="50">
        <f>IF(ISERR(IF((F174+F175+F176)&lt;50,0,(F174+F175+F176)))=TRUE,0,IF((F174+F175+F176)&lt;50,0,(F174+F175+F176)))</f>
        <v>0</v>
      </c>
      <c r="G177" s="51"/>
      <c r="H177" s="17"/>
    </row>
    <row r="178" spans="2:16" ht="27" customHeight="1" thickBot="1">
      <c r="B178" s="15"/>
      <c r="C178" s="52" t="s">
        <v>80</v>
      </c>
      <c r="D178" s="53"/>
      <c r="E178" s="53"/>
      <c r="F178" s="144">
        <f>IF(ISERR(IF((F177-G176)&lt;0,0,(F177-G176)))=TRUE,0,IF((F177-G176)&lt;0,0,(F177-G176)))</f>
        <v>0</v>
      </c>
      <c r="G178" s="145"/>
      <c r="H178" s="17"/>
    </row>
    <row r="179" spans="2:16" ht="12.75" customHeight="1">
      <c r="B179" s="15"/>
      <c r="C179" s="31"/>
      <c r="D179" s="16"/>
      <c r="E179" s="16"/>
      <c r="F179" s="115" t="str">
        <f>IF(D34="","",IF(D34&gt;=D169,"Mayoral CIL in effect","Mayoral CIL not in effect"))</f>
        <v/>
      </c>
      <c r="G179" s="115"/>
      <c r="H179" s="17"/>
    </row>
    <row r="180" spans="2:16" ht="8.1" customHeight="1" thickBot="1">
      <c r="B180" s="25"/>
      <c r="C180" s="41"/>
      <c r="D180" s="41"/>
      <c r="E180" s="41"/>
      <c r="F180" s="41"/>
      <c r="G180" s="41"/>
      <c r="H180" s="28"/>
    </row>
    <row r="181" spans="2:16" ht="8.1" customHeight="1" thickBot="1">
      <c r="C181" s="14"/>
      <c r="D181" s="14"/>
      <c r="E181" s="14"/>
      <c r="F181" s="14"/>
      <c r="G181" s="14"/>
    </row>
    <row r="182" spans="2:16" ht="15.75" customHeight="1">
      <c r="B182" s="106" t="s">
        <v>90</v>
      </c>
      <c r="C182" s="107"/>
      <c r="D182" s="107"/>
      <c r="E182" s="107"/>
      <c r="F182" s="107"/>
      <c r="G182" s="107"/>
      <c r="H182" s="108"/>
    </row>
    <row r="183" spans="2:16" ht="8.1" customHeight="1" thickBot="1">
      <c r="B183" s="15"/>
      <c r="C183" s="16"/>
      <c r="D183" s="16"/>
      <c r="E183" s="16"/>
      <c r="F183" s="16"/>
      <c r="G183" s="16"/>
      <c r="H183" s="17"/>
    </row>
    <row r="184" spans="2:16" ht="12.75" customHeight="1" thickBot="1">
      <c r="B184" s="15"/>
      <c r="C184" s="18" t="s">
        <v>24</v>
      </c>
      <c r="D184" s="86">
        <v>42100</v>
      </c>
      <c r="E184" s="16"/>
      <c r="F184" s="16"/>
      <c r="G184" s="16"/>
      <c r="H184" s="17"/>
    </row>
    <row r="185" spans="2:16" ht="8.1" customHeight="1" thickBot="1">
      <c r="B185" s="15"/>
      <c r="C185" s="31"/>
      <c r="D185" s="16"/>
      <c r="E185" s="16"/>
      <c r="F185" s="16"/>
      <c r="G185" s="16"/>
      <c r="H185" s="17"/>
    </row>
    <row r="186" spans="2:16" ht="12.75" customHeight="1" thickBot="1">
      <c r="B186" s="15"/>
      <c r="C186" s="18" t="s">
        <v>105</v>
      </c>
      <c r="D186" s="1">
        <v>1</v>
      </c>
      <c r="E186" s="16"/>
      <c r="F186" s="16"/>
      <c r="G186" s="16"/>
      <c r="H186" s="17"/>
    </row>
    <row r="187" spans="2:16" ht="8.1" customHeight="1">
      <c r="B187" s="15"/>
      <c r="C187" s="31"/>
      <c r="D187" s="16"/>
      <c r="E187" s="16"/>
      <c r="F187" s="16"/>
      <c r="G187" s="16"/>
      <c r="H187" s="17"/>
    </row>
    <row r="188" spans="2:16" ht="44.25" customHeight="1" thickBot="1">
      <c r="B188" s="15"/>
      <c r="C188" s="90" t="str">
        <f>CONCATENATE("Selected Zone ",D12)</f>
        <v xml:space="preserve">Selected Zone </v>
      </c>
      <c r="D188" s="92" t="s">
        <v>31</v>
      </c>
      <c r="E188" s="92" t="s">
        <v>56</v>
      </c>
      <c r="F188" s="92" t="s">
        <v>32</v>
      </c>
      <c r="G188" s="92" t="s">
        <v>106</v>
      </c>
      <c r="H188" s="17"/>
      <c r="J188" s="22"/>
      <c r="K188" s="22"/>
      <c r="L188" s="22"/>
      <c r="M188" s="22"/>
      <c r="N188" s="22"/>
      <c r="O188" s="22"/>
      <c r="P188" s="22"/>
    </row>
    <row r="189" spans="2:16" ht="12.75" customHeight="1" thickBot="1">
      <c r="B189" s="15"/>
      <c r="C189" s="34" t="s">
        <v>27</v>
      </c>
      <c r="D189" s="85" t="str">
        <f>IF(ISERROR(HLOOKUP($D$12,$D$224:$M$231,2,FALSE))=TRUE,"Zone not selected",HLOOKUP($D$12,$D$224:$M$231,2,FALSE))</f>
        <v>Zone not selected</v>
      </c>
      <c r="E189" s="83">
        <f>IF(ISERROR((E51+E53)-(F51+F53)-((E51+E53)*D78/E67))=TRUE,0,(E51+E53)-(F51+F53)-((E51+E53)*D78/E67))</f>
        <v>0</v>
      </c>
      <c r="F189" s="84">
        <f t="shared" ref="F189:F195" si="0">IF(ISERROR(D189*E189*$D$32/$D$186)=TRUE,0,D189*E189*$D$32/$D$186)</f>
        <v>0</v>
      </c>
      <c r="G189" s="84">
        <f>IF(ISERROR(D189*E122*D32/D186)=TRUE,0,D189*E122*D32/D186)</f>
        <v>0</v>
      </c>
      <c r="H189" s="17"/>
      <c r="J189" s="70"/>
      <c r="K189" s="22"/>
      <c r="L189" s="22"/>
      <c r="M189" s="22"/>
      <c r="N189" s="22"/>
      <c r="O189" s="22"/>
      <c r="P189" s="22"/>
    </row>
    <row r="190" spans="2:16" ht="12.75" customHeight="1" thickBot="1">
      <c r="B190" s="15"/>
      <c r="C190" s="34" t="s">
        <v>99</v>
      </c>
      <c r="D190" s="85" t="str">
        <f>IF(ISERROR(HLOOKUP($D$12,$D$224:$M$231,3,FALSE))=TRUE,"Zone not selected",HLOOKUP($D$12,$D$224:$M$231,3,FALSE))</f>
        <v>Zone not selected</v>
      </c>
      <c r="E190" s="83">
        <f>IF(ISERROR(E55-F55-(E55*D78/E67))=TRUE,0,E55-F55-(E55*D78/E67))</f>
        <v>0</v>
      </c>
      <c r="F190" s="84">
        <f t="shared" si="0"/>
        <v>0</v>
      </c>
      <c r="G190" s="51"/>
      <c r="H190" s="17"/>
      <c r="J190" s="70"/>
      <c r="K190" s="22"/>
      <c r="L190" s="22"/>
      <c r="M190" s="22"/>
      <c r="N190" s="22"/>
      <c r="O190" s="22"/>
      <c r="P190" s="22"/>
    </row>
    <row r="191" spans="2:16" ht="12.75" customHeight="1" thickBot="1">
      <c r="B191" s="15"/>
      <c r="C191" s="34" t="s">
        <v>100</v>
      </c>
      <c r="D191" s="85" t="str">
        <f>IF(ISERROR(HLOOKUP($D$12,$D$224:$M$231,4,FALSE))=TRUE,"Zone not selected",HLOOKUP($D$12,$D$224:$M$231,4,FALSE))</f>
        <v>Zone not selected</v>
      </c>
      <c r="E191" s="83">
        <f>IF(ISERROR(E57-F57-(E57*D78/E67))=TRUE,0,E57-F57-(E57*D78/E67))</f>
        <v>0</v>
      </c>
      <c r="F191" s="84">
        <f t="shared" si="0"/>
        <v>0</v>
      </c>
      <c r="G191" s="51"/>
      <c r="H191" s="17"/>
      <c r="J191" s="70"/>
      <c r="K191" s="22"/>
      <c r="L191" s="22"/>
      <c r="M191" s="22"/>
      <c r="N191" s="22"/>
      <c r="O191" s="22"/>
      <c r="P191" s="22"/>
    </row>
    <row r="192" spans="2:16" ht="12.75" customHeight="1" thickBot="1">
      <c r="B192" s="15"/>
      <c r="C192" s="34" t="s">
        <v>102</v>
      </c>
      <c r="D192" s="85" t="str">
        <f>IF(ISERROR(HLOOKUP($D$12,$D$224:$M$231,5,FALSE))=TRUE,"Zone not selected",HLOOKUP($D$12,$D$224:$M$231,5,FALSE))</f>
        <v>Zone not selected</v>
      </c>
      <c r="E192" s="83">
        <f>IF(ISERROR(E59-F59-(E59*D78/E67))=TRUE,0,E59-F59-(E59*D78/E67))</f>
        <v>0</v>
      </c>
      <c r="F192" s="84">
        <f t="shared" si="0"/>
        <v>0</v>
      </c>
      <c r="G192" s="51"/>
      <c r="H192" s="17"/>
      <c r="J192" s="70"/>
      <c r="K192" s="22"/>
      <c r="L192" s="22"/>
      <c r="M192" s="22"/>
      <c r="N192" s="22"/>
      <c r="O192" s="22"/>
      <c r="P192" s="22"/>
    </row>
    <row r="193" spans="2:16" ht="12.75" customHeight="1" thickBot="1">
      <c r="B193" s="15"/>
      <c r="C193" s="34" t="s">
        <v>2</v>
      </c>
      <c r="D193" s="85" t="str">
        <f>IF(ISERROR(HLOOKUP($D$12,$D$224:$M$231,6,FALSE))=TRUE,"Zone not selected",HLOOKUP($D$12,$D$224:$M$231,6,FALSE))</f>
        <v>Zone not selected</v>
      </c>
      <c r="E193" s="83">
        <f>IF(ISERROR(E61-F61-(E61*D78/E67))=TRUE,0,E61-F61-(E61*D78/E67))</f>
        <v>0</v>
      </c>
      <c r="F193" s="84">
        <f t="shared" si="0"/>
        <v>0</v>
      </c>
      <c r="G193" s="51"/>
      <c r="H193" s="17"/>
      <c r="J193" s="70"/>
      <c r="K193" s="22"/>
      <c r="L193" s="22"/>
      <c r="M193" s="22"/>
      <c r="N193" s="22"/>
      <c r="O193" s="22"/>
      <c r="P193" s="22"/>
    </row>
    <row r="194" spans="2:16" ht="12.75" customHeight="1" thickBot="1">
      <c r="B194" s="15"/>
      <c r="C194" s="34" t="s">
        <v>3</v>
      </c>
      <c r="D194" s="85" t="str">
        <f>IF(ISERROR(HLOOKUP($D$12,$D$224:$M$231,7,FALSE))=TRUE,"Zone not selected",HLOOKUP($D$12,$D$224:$M$231,7,FALSE))</f>
        <v>Zone not selected</v>
      </c>
      <c r="E194" s="83">
        <f>IF(ISERROR(E63-F63-(E63*D78/E67))=TRUE,0,E63-F63-(E63*D78/E67))</f>
        <v>0</v>
      </c>
      <c r="F194" s="84">
        <f t="shared" si="0"/>
        <v>0</v>
      </c>
      <c r="G194" s="51"/>
      <c r="H194" s="17"/>
      <c r="J194" s="70"/>
      <c r="K194" s="22"/>
      <c r="L194" s="22"/>
      <c r="M194" s="22"/>
      <c r="N194" s="22"/>
      <c r="O194" s="22"/>
      <c r="P194" s="22"/>
    </row>
    <row r="195" spans="2:16" ht="12.75" customHeight="1" thickBot="1">
      <c r="B195" s="15"/>
      <c r="C195" s="34" t="s">
        <v>4</v>
      </c>
      <c r="D195" s="85" t="str">
        <f>IF(ISERROR(HLOOKUP($D$12,$D$224:$M$231,8,FALSE))=TRUE,"Zone not selected",HLOOKUP($D$12,$D$224:$M$231,8,FALSE))</f>
        <v>Zone not selected</v>
      </c>
      <c r="E195" s="83">
        <f>IF(ISERROR(E65-F65-(E65*D78/E67))=TRUE,0,E65-F65-(E65*D78/E67))</f>
        <v>0</v>
      </c>
      <c r="F195" s="84">
        <f t="shared" si="0"/>
        <v>0</v>
      </c>
      <c r="G195" s="51"/>
      <c r="H195" s="17"/>
      <c r="J195" s="70"/>
      <c r="K195" s="22"/>
      <c r="L195" s="22"/>
      <c r="M195" s="22"/>
      <c r="N195" s="22"/>
      <c r="O195" s="22"/>
      <c r="P195" s="22"/>
    </row>
    <row r="196" spans="2:16" ht="12.75" customHeight="1" thickBot="1">
      <c r="B196" s="15"/>
      <c r="C196" s="34" t="s">
        <v>25</v>
      </c>
      <c r="D196" s="16"/>
      <c r="E196" s="83">
        <f>IF(ISERROR(E189+E190+E191+E192+E193+E194+E195)=TRUE,0,E189+E190+E191+E192+E193+E194+E195)</f>
        <v>0</v>
      </c>
      <c r="F196" s="84">
        <f>IF(ISERROR(IF((F189+F190+F191+F192+F193+F194+F195)&lt;50,0,(F189+F190+F191+F192+F193+F194+F195)))=TRUE,0,IF((F189+F190+F191+F192+F193+F194+F195)&lt;50,0,(F189+F190+F191+F192+F193+F194+F195)))</f>
        <v>0</v>
      </c>
      <c r="G196" s="51"/>
      <c r="H196" s="17"/>
      <c r="J196" s="22"/>
      <c r="K196" s="22"/>
      <c r="L196" s="22"/>
      <c r="M196" s="22"/>
      <c r="N196" s="22"/>
      <c r="O196" s="22"/>
      <c r="P196" s="22"/>
    </row>
    <row r="197" spans="2:16" ht="27" customHeight="1" thickBot="1">
      <c r="B197" s="15"/>
      <c r="C197" s="52" t="s">
        <v>89</v>
      </c>
      <c r="D197" s="53"/>
      <c r="E197" s="53"/>
      <c r="F197" s="104">
        <f>IF(ISERROR(IF((F196-G189)&lt;0,0,(F196-G189)))=TRUE,0,IF((F196-G189)&lt;0,0,(F196-G189)))</f>
        <v>0</v>
      </c>
      <c r="G197" s="105"/>
      <c r="H197" s="17"/>
      <c r="J197" s="22"/>
      <c r="K197" s="22"/>
      <c r="L197" s="22"/>
      <c r="M197" s="22"/>
      <c r="N197" s="22"/>
      <c r="O197" s="22"/>
      <c r="P197" s="22"/>
    </row>
    <row r="198" spans="2:16" ht="12.75" customHeight="1">
      <c r="B198" s="15"/>
      <c r="C198" s="31"/>
      <c r="D198" s="16"/>
      <c r="E198" s="16"/>
      <c r="F198" s="115" t="str">
        <f>IF(D34="","",IF(D34&gt;=D184,"RBKC CIL in effect","RBKC CIL not in effect"))</f>
        <v/>
      </c>
      <c r="G198" s="115"/>
      <c r="H198" s="17"/>
    </row>
    <row r="199" spans="2:16" ht="8.1" customHeight="1" thickBot="1">
      <c r="B199" s="25"/>
      <c r="C199" s="41"/>
      <c r="D199" s="41"/>
      <c r="E199" s="41"/>
      <c r="F199" s="41"/>
      <c r="G199" s="41"/>
      <c r="H199" s="28"/>
    </row>
    <row r="200" spans="2:16" ht="8.1" customHeight="1" thickBot="1">
      <c r="C200" s="14"/>
      <c r="D200" s="14"/>
      <c r="E200" s="14"/>
      <c r="F200" s="14"/>
      <c r="G200" s="14"/>
    </row>
    <row r="201" spans="2:16" ht="15.75" customHeight="1">
      <c r="B201" s="106" t="s">
        <v>23</v>
      </c>
      <c r="C201" s="107"/>
      <c r="D201" s="107"/>
      <c r="E201" s="107"/>
      <c r="F201" s="107"/>
      <c r="G201" s="107"/>
      <c r="H201" s="108"/>
    </row>
    <row r="202" spans="2:16" ht="8.1" customHeight="1">
      <c r="B202" s="55"/>
      <c r="C202" s="56"/>
      <c r="D202" s="56"/>
      <c r="E202" s="56"/>
      <c r="F202" s="56"/>
      <c r="G202" s="56"/>
      <c r="H202" s="57"/>
    </row>
    <row r="203" spans="2:16" ht="32.25" thickBot="1">
      <c r="B203" s="55"/>
      <c r="C203" s="58"/>
      <c r="D203" s="59"/>
      <c r="E203" s="60" t="s">
        <v>68</v>
      </c>
      <c r="F203" s="61" t="str">
        <f>IF(C95="Social Housing Relief. Applicant must submit 'Claiming Exemption or Relief' Form","Social
Housing Relief","No Social Housing Relief")</f>
        <v>No Social Housing Relief</v>
      </c>
      <c r="G203" s="60" t="s">
        <v>69</v>
      </c>
      <c r="H203" s="57"/>
    </row>
    <row r="204" spans="2:16" ht="15.75" customHeight="1" thickBot="1">
      <c r="B204" s="55"/>
      <c r="C204" s="151" t="str">
        <f>IF(F179="Mayoral CIL not in effect",F179,"Mayoral CIL")</f>
        <v>Mayoral CIL</v>
      </c>
      <c r="D204" s="152"/>
      <c r="E204" s="62">
        <f>IF(F179="Mayoral CIL not in effect",0,F177)</f>
        <v>0</v>
      </c>
      <c r="F204" s="63">
        <f>IF(F179="Mayoral CIL not in effect",0,G176)</f>
        <v>0</v>
      </c>
      <c r="G204" s="62">
        <f>IF(F179="Mayoral CIL not in effect",0,F178)</f>
        <v>0</v>
      </c>
      <c r="H204" s="57"/>
    </row>
    <row r="205" spans="2:16" ht="8.1" customHeight="1" thickBot="1">
      <c r="B205" s="15"/>
      <c r="C205" s="31"/>
      <c r="D205" s="16"/>
      <c r="E205" s="16"/>
      <c r="F205" s="16"/>
      <c r="G205" s="16"/>
      <c r="H205" s="17"/>
    </row>
    <row r="206" spans="2:16" ht="15.75" customHeight="1" thickBot="1">
      <c r="B206" s="55"/>
      <c r="C206" s="151" t="str">
        <f>IF(F198="RBKC CIL not in effect","RBKC CIL not in effect","RBKC CIL")</f>
        <v>RBKC CIL</v>
      </c>
      <c r="D206" s="152"/>
      <c r="E206" s="62">
        <f>IF(F198="RBKC CIL not in effect",0,F196)</f>
        <v>0</v>
      </c>
      <c r="F206" s="63">
        <f>IF(F198="RBKC CIL not in effect",0,G189)</f>
        <v>0</v>
      </c>
      <c r="G206" s="62">
        <f>IF(F198="RBKC CIL not in effect",0,F197)</f>
        <v>0</v>
      </c>
      <c r="H206" s="57"/>
    </row>
    <row r="207" spans="2:16" ht="8.1" customHeight="1" thickBot="1">
      <c r="B207" s="15"/>
      <c r="C207" s="31"/>
      <c r="D207" s="16"/>
      <c r="E207" s="16"/>
      <c r="F207" s="16"/>
      <c r="G207" s="16"/>
      <c r="H207" s="17"/>
    </row>
    <row r="208" spans="2:16" ht="15.75" customHeight="1" thickBot="1">
      <c r="B208" s="55"/>
      <c r="C208" s="151" t="s">
        <v>25</v>
      </c>
      <c r="D208" s="152"/>
      <c r="E208" s="64">
        <f>SUM($E$204:$E$206)</f>
        <v>0</v>
      </c>
      <c r="F208" s="64">
        <f>SUM($F$204:$F$206)</f>
        <v>0</v>
      </c>
      <c r="G208" s="64">
        <f>SUM($G$204:$G$206)</f>
        <v>0</v>
      </c>
      <c r="H208" s="57"/>
    </row>
    <row r="209" spans="2:14" ht="8.1" customHeight="1" thickBot="1">
      <c r="B209" s="15"/>
      <c r="C209" s="31"/>
      <c r="D209" s="16"/>
      <c r="E209" s="16"/>
      <c r="F209" s="16"/>
      <c r="G209" s="16"/>
      <c r="H209" s="17"/>
    </row>
    <row r="210" spans="2:14" ht="15.75" customHeight="1" thickBot="1">
      <c r="B210" s="55"/>
      <c r="C210" s="59"/>
      <c r="D210" s="65" t="s">
        <v>81</v>
      </c>
      <c r="E210" s="156" t="str">
        <f>IF(F137="Charitable exemption. Applicant must submit 'Claiming Exemption or Relief' Form","Charitable Exemption",IF(F139="Charitable exemption. Applicant must submit 'Claiming Exemption or Relief' Form","Charitable Exemption","No Charitable Exemption"))</f>
        <v>No Charitable Exemption</v>
      </c>
      <c r="F210" s="157"/>
      <c r="G210" s="158"/>
      <c r="H210" s="57"/>
    </row>
    <row r="211" spans="2:14" ht="15.75" customHeight="1" thickBot="1">
      <c r="B211" s="55"/>
      <c r="C211" s="59"/>
      <c r="D211" s="66"/>
      <c r="E211" s="159" t="str">
        <f>IF(F144="Self-Build Exemption. Applicant must submit 'Claiming Exemption or Relief' Form","Self-Build Exemption","No Self-Build Exemption")</f>
        <v>No Self-Build Exemption</v>
      </c>
      <c r="F211" s="160"/>
      <c r="G211" s="161"/>
      <c r="H211" s="57"/>
    </row>
    <row r="212" spans="2:14" ht="15.75" customHeight="1" thickBot="1">
      <c r="B212" s="55"/>
      <c r="C212" s="59"/>
      <c r="D212" s="66"/>
      <c r="E212" s="159" t="str">
        <f>IF(F159="Residential Annex or Extension Exemption. Applicant must submit 'Claiming Exemption or Relief' Form","Residential Annex or Extension Exemption","No Residential Annex or Extension Exemption")</f>
        <v>No Residential Annex or Extension Exemption</v>
      </c>
      <c r="F212" s="160"/>
      <c r="G212" s="161"/>
      <c r="H212" s="57"/>
    </row>
    <row r="213" spans="2:14" ht="15.75" customHeight="1" thickBot="1">
      <c r="B213" s="55"/>
      <c r="C213" s="59"/>
      <c r="D213" s="66"/>
      <c r="E213" s="159" t="str">
        <f>IF(F164="Minor Development Exemption",F164,"No Minor Development Exemption")</f>
        <v>No Minor Development Exemption</v>
      </c>
      <c r="F213" s="160"/>
      <c r="G213" s="161"/>
      <c r="H213" s="57"/>
    </row>
    <row r="214" spans="2:14" ht="8.1" customHeight="1" thickBot="1">
      <c r="B214" s="15"/>
      <c r="C214" s="31"/>
      <c r="D214" s="16"/>
      <c r="E214" s="16"/>
      <c r="F214" s="16"/>
      <c r="G214" s="16"/>
      <c r="H214" s="17"/>
    </row>
    <row r="215" spans="2:14" ht="27" customHeight="1" thickBot="1">
      <c r="B215" s="55"/>
      <c r="C215" s="148" t="s">
        <v>107</v>
      </c>
      <c r="D215" s="149"/>
      <c r="E215" s="153">
        <f>IF(OR(E210="Charitable Exemption",E211="Self-Build Exemption",E212="Residential Annex or Extension Exemption",E213="Minor Development Exemption"),0,G208)</f>
        <v>0</v>
      </c>
      <c r="F215" s="154"/>
      <c r="G215" s="155"/>
      <c r="H215" s="57"/>
    </row>
    <row r="216" spans="2:14" ht="8.1" customHeight="1">
      <c r="B216" s="55"/>
      <c r="C216" s="56"/>
      <c r="D216" s="56"/>
      <c r="E216" s="56"/>
      <c r="F216" s="56"/>
      <c r="G216" s="56"/>
      <c r="H216" s="57"/>
    </row>
    <row r="217" spans="2:14" ht="61.5" customHeight="1">
      <c r="B217" s="55"/>
      <c r="C217" s="150" t="str">
        <f>IF(D34="","",IF(D34&lt;D169,"No Instalments Policy in effect",IF(D34&lt;D184,"Mayoral CIL Instalments Policy applies:","RBKC CIL Instalments Policy applies:")))</f>
        <v/>
      </c>
      <c r="D217" s="150"/>
      <c r="E217" s="147" t="str">
        <f>IF(C217="RBKC CIL Instalments Policy applies:",IF(E215&lt;=500000,"Total amount payable within 60 days of commencement of development","• The greater of £500,000 or half the value of the total amount payable within 60 days of commencement of development
• The remainder within 240 days of commencement of development"),IF(C217="Mayoral CIL Instalments Policy applies:",IF(E215&lt;=500000,"Total amount payable within 60 days of commencement of development","• The greater of £500,000 or half the value of the total amount payable within 60 days of commencement of development
• The remainder within 240 days of commencement of development"),""))</f>
        <v/>
      </c>
      <c r="F217" s="147"/>
      <c r="G217" s="147"/>
      <c r="H217" s="57"/>
    </row>
    <row r="218" spans="2:14" ht="8.1" customHeight="1">
      <c r="B218" s="55"/>
      <c r="C218" s="82"/>
      <c r="D218" s="82"/>
      <c r="E218" s="81"/>
      <c r="F218" s="81"/>
      <c r="G218" s="81"/>
      <c r="H218" s="57"/>
    </row>
    <row r="219" spans="2:14" ht="35.25" customHeight="1">
      <c r="B219" s="55"/>
      <c r="C219" s="162" t="s">
        <v>108</v>
      </c>
      <c r="D219" s="162"/>
      <c r="E219" s="162"/>
      <c r="F219" s="162"/>
      <c r="G219" s="162"/>
      <c r="H219" s="57"/>
    </row>
    <row r="220" spans="2:14" ht="8.1" customHeight="1" thickBot="1">
      <c r="B220" s="67"/>
      <c r="C220" s="68"/>
      <c r="D220" s="68"/>
      <c r="E220" s="68"/>
      <c r="F220" s="68"/>
      <c r="G220" s="68"/>
      <c r="H220" s="69"/>
    </row>
    <row r="221" spans="2:14" ht="8.1" customHeight="1" thickBot="1">
      <c r="C221" s="14"/>
      <c r="D221" s="14"/>
      <c r="E221" s="14"/>
      <c r="F221" s="14"/>
      <c r="G221" s="14"/>
    </row>
    <row r="222" spans="2:14" ht="15.75" customHeight="1">
      <c r="B222" s="106" t="s">
        <v>111</v>
      </c>
      <c r="C222" s="107"/>
      <c r="D222" s="107"/>
      <c r="E222" s="107"/>
      <c r="F222" s="107"/>
      <c r="G222" s="107"/>
      <c r="H222" s="107"/>
      <c r="I222" s="107"/>
      <c r="J222" s="107"/>
      <c r="K222" s="107"/>
      <c r="L222" s="107"/>
      <c r="M222" s="107"/>
      <c r="N222" s="108"/>
    </row>
    <row r="223" spans="2:14" ht="8.1" customHeight="1">
      <c r="B223" s="55"/>
      <c r="C223" s="56"/>
      <c r="D223" s="56"/>
      <c r="E223" s="56"/>
      <c r="F223" s="56"/>
      <c r="G223" s="56"/>
      <c r="H223" s="74"/>
      <c r="I223" s="19"/>
      <c r="J223" s="19"/>
      <c r="K223" s="19"/>
      <c r="L223" s="19"/>
      <c r="M223" s="19"/>
      <c r="N223" s="17"/>
    </row>
    <row r="224" spans="2:14" ht="12.75" customHeight="1">
      <c r="B224" s="15"/>
      <c r="C224" s="98" t="s">
        <v>110</v>
      </c>
      <c r="D224" s="92" t="s">
        <v>91</v>
      </c>
      <c r="E224" s="92" t="s">
        <v>92</v>
      </c>
      <c r="F224" s="92" t="s">
        <v>93</v>
      </c>
      <c r="G224" s="92" t="s">
        <v>94</v>
      </c>
      <c r="H224" s="102" t="s">
        <v>95</v>
      </c>
      <c r="I224" s="102"/>
      <c r="J224" s="102"/>
      <c r="K224" s="92" t="s">
        <v>96</v>
      </c>
      <c r="L224" s="92" t="s">
        <v>97</v>
      </c>
      <c r="M224" s="92" t="s">
        <v>98</v>
      </c>
      <c r="N224" s="17"/>
    </row>
    <row r="225" spans="2:16" ht="12.75" customHeight="1">
      <c r="B225" s="15"/>
      <c r="C225" s="34" t="s">
        <v>27</v>
      </c>
      <c r="D225" s="54">
        <v>750</v>
      </c>
      <c r="E225" s="54">
        <v>590</v>
      </c>
      <c r="F225" s="54">
        <v>430</v>
      </c>
      <c r="G225" s="72">
        <v>270</v>
      </c>
      <c r="H225" s="103">
        <v>190</v>
      </c>
      <c r="I225" s="103"/>
      <c r="J225" s="103"/>
      <c r="K225" s="73">
        <v>110</v>
      </c>
      <c r="L225" s="91">
        <v>0</v>
      </c>
      <c r="M225" s="91">
        <v>0</v>
      </c>
      <c r="N225" s="17"/>
    </row>
    <row r="226" spans="2:16" ht="12.75" customHeight="1">
      <c r="B226" s="15"/>
      <c r="C226" s="34" t="s">
        <v>99</v>
      </c>
      <c r="D226" s="54">
        <v>510</v>
      </c>
      <c r="E226" s="54">
        <v>230</v>
      </c>
      <c r="F226" s="54">
        <v>300</v>
      </c>
      <c r="G226" s="72">
        <v>160</v>
      </c>
      <c r="H226" s="103">
        <v>0</v>
      </c>
      <c r="I226" s="103"/>
      <c r="J226" s="103"/>
      <c r="K226" s="73">
        <v>0</v>
      </c>
      <c r="L226" s="91">
        <v>0</v>
      </c>
      <c r="M226" s="91">
        <v>0</v>
      </c>
      <c r="N226" s="17"/>
    </row>
    <row r="227" spans="2:16" ht="12.75" customHeight="1">
      <c r="B227" s="15"/>
      <c r="C227" s="34" t="s">
        <v>100</v>
      </c>
      <c r="D227" s="54">
        <v>160</v>
      </c>
      <c r="E227" s="54">
        <v>160</v>
      </c>
      <c r="F227" s="54">
        <v>160</v>
      </c>
      <c r="G227" s="54">
        <v>160</v>
      </c>
      <c r="H227" s="103">
        <v>160</v>
      </c>
      <c r="I227" s="103"/>
      <c r="J227" s="103"/>
      <c r="K227" s="54">
        <v>160</v>
      </c>
      <c r="L227" s="91">
        <v>0</v>
      </c>
      <c r="M227" s="91">
        <v>0</v>
      </c>
      <c r="N227" s="17"/>
    </row>
    <row r="228" spans="2:16" ht="12.75" customHeight="1">
      <c r="B228" s="15"/>
      <c r="C228" s="34" t="s">
        <v>101</v>
      </c>
      <c r="D228" s="54">
        <v>125</v>
      </c>
      <c r="E228" s="54">
        <v>125</v>
      </c>
      <c r="F228" s="54">
        <v>125</v>
      </c>
      <c r="G228" s="54">
        <v>125</v>
      </c>
      <c r="H228" s="103">
        <v>125</v>
      </c>
      <c r="I228" s="103"/>
      <c r="J228" s="103"/>
      <c r="K228" s="54">
        <v>125</v>
      </c>
      <c r="L228" s="91">
        <v>0</v>
      </c>
      <c r="M228" s="91">
        <v>0</v>
      </c>
      <c r="N228" s="17"/>
    </row>
    <row r="229" spans="2:16" ht="12.75" customHeight="1">
      <c r="B229" s="15"/>
      <c r="C229" s="34" t="s">
        <v>2</v>
      </c>
      <c r="D229" s="54">
        <v>0</v>
      </c>
      <c r="E229" s="54">
        <v>0</v>
      </c>
      <c r="F229" s="54">
        <v>0</v>
      </c>
      <c r="G229" s="54">
        <v>0</v>
      </c>
      <c r="H229" s="99">
        <v>0</v>
      </c>
      <c r="I229" s="100"/>
      <c r="J229" s="101"/>
      <c r="K229" s="73">
        <v>0</v>
      </c>
      <c r="L229" s="91">
        <v>0</v>
      </c>
      <c r="M229" s="91">
        <v>0</v>
      </c>
      <c r="N229" s="17"/>
    </row>
    <row r="230" spans="2:16" ht="12.75" customHeight="1">
      <c r="B230" s="15"/>
      <c r="C230" s="34" t="s">
        <v>3</v>
      </c>
      <c r="D230" s="54">
        <v>0</v>
      </c>
      <c r="E230" s="54">
        <v>0</v>
      </c>
      <c r="F230" s="54">
        <v>0</v>
      </c>
      <c r="G230" s="54">
        <v>0</v>
      </c>
      <c r="H230" s="99">
        <v>0</v>
      </c>
      <c r="I230" s="100"/>
      <c r="J230" s="101"/>
      <c r="K230" s="73">
        <v>0</v>
      </c>
      <c r="L230" s="91">
        <v>0</v>
      </c>
      <c r="M230" s="91">
        <v>0</v>
      </c>
      <c r="N230" s="17"/>
    </row>
    <row r="231" spans="2:16" ht="12.75" customHeight="1">
      <c r="B231" s="15"/>
      <c r="C231" s="34" t="s">
        <v>4</v>
      </c>
      <c r="D231" s="54">
        <v>0</v>
      </c>
      <c r="E231" s="54">
        <v>0</v>
      </c>
      <c r="F231" s="54">
        <v>0</v>
      </c>
      <c r="G231" s="54">
        <v>0</v>
      </c>
      <c r="H231" s="99">
        <v>0</v>
      </c>
      <c r="I231" s="100"/>
      <c r="J231" s="101"/>
      <c r="K231" s="73">
        <v>0</v>
      </c>
      <c r="L231" s="91">
        <v>0</v>
      </c>
      <c r="M231" s="91">
        <v>0</v>
      </c>
      <c r="N231" s="75"/>
      <c r="O231" s="22"/>
      <c r="P231" s="22"/>
    </row>
    <row r="232" spans="2:16" ht="8.1" customHeight="1" thickBot="1">
      <c r="B232" s="67"/>
      <c r="C232" s="76"/>
      <c r="D232" s="76"/>
      <c r="E232" s="76"/>
      <c r="F232" s="76"/>
      <c r="G232" s="76"/>
      <c r="H232" s="77"/>
      <c r="I232" s="78"/>
      <c r="J232" s="78"/>
      <c r="K232" s="78"/>
      <c r="L232" s="78"/>
      <c r="M232" s="78"/>
      <c r="N232" s="28"/>
    </row>
  </sheetData>
  <sheetProtection password="F9CB" sheet="1" objects="1" scenarios="1" selectLockedCells="1"/>
  <mergeCells count="96">
    <mergeCell ref="B222:N222"/>
    <mergeCell ref="F198:G198"/>
    <mergeCell ref="E217:G217"/>
    <mergeCell ref="C215:D215"/>
    <mergeCell ref="C217:D217"/>
    <mergeCell ref="C204:D204"/>
    <mergeCell ref="C206:D206"/>
    <mergeCell ref="C208:D208"/>
    <mergeCell ref="E215:G215"/>
    <mergeCell ref="E210:G210"/>
    <mergeCell ref="E213:G213"/>
    <mergeCell ref="E212:G212"/>
    <mergeCell ref="E211:G211"/>
    <mergeCell ref="C219:G219"/>
    <mergeCell ref="C144:D144"/>
    <mergeCell ref="F144:G144"/>
    <mergeCell ref="F178:G178"/>
    <mergeCell ref="B147:H147"/>
    <mergeCell ref="B167:H167"/>
    <mergeCell ref="F159:G159"/>
    <mergeCell ref="F110:G110"/>
    <mergeCell ref="F108:G108"/>
    <mergeCell ref="C122:D122"/>
    <mergeCell ref="B142:H142"/>
    <mergeCell ref="C129:D129"/>
    <mergeCell ref="C131:D131"/>
    <mergeCell ref="C133:D133"/>
    <mergeCell ref="C135:D135"/>
    <mergeCell ref="C137:D137"/>
    <mergeCell ref="C139:D139"/>
    <mergeCell ref="F127:G127"/>
    <mergeCell ref="F129:G129"/>
    <mergeCell ref="F131:G131"/>
    <mergeCell ref="F112:G112"/>
    <mergeCell ref="E2:G2"/>
    <mergeCell ref="C6:D6"/>
    <mergeCell ref="C8:D8"/>
    <mergeCell ref="B4:H4"/>
    <mergeCell ref="B42:H42"/>
    <mergeCell ref="D38:G38"/>
    <mergeCell ref="D37:G37"/>
    <mergeCell ref="D36:G36"/>
    <mergeCell ref="D39:G39"/>
    <mergeCell ref="C44:E44"/>
    <mergeCell ref="D51:D65"/>
    <mergeCell ref="C149:D149"/>
    <mergeCell ref="C151:D151"/>
    <mergeCell ref="C153:D153"/>
    <mergeCell ref="C106:D106"/>
    <mergeCell ref="C108:D108"/>
    <mergeCell ref="C112:D112"/>
    <mergeCell ref="C110:D110"/>
    <mergeCell ref="C102:D102"/>
    <mergeCell ref="C114:D114"/>
    <mergeCell ref="C116:D116"/>
    <mergeCell ref="C118:D118"/>
    <mergeCell ref="B125:H125"/>
    <mergeCell ref="C127:D127"/>
    <mergeCell ref="B81:H81"/>
    <mergeCell ref="B97:H97"/>
    <mergeCell ref="B120:H120"/>
    <mergeCell ref="F135:G135"/>
    <mergeCell ref="B182:H182"/>
    <mergeCell ref="B201:H201"/>
    <mergeCell ref="C155:D155"/>
    <mergeCell ref="C157:D157"/>
    <mergeCell ref="C159:D159"/>
    <mergeCell ref="F149:G149"/>
    <mergeCell ref="F151:G151"/>
    <mergeCell ref="F153:G153"/>
    <mergeCell ref="F155:G155"/>
    <mergeCell ref="F133:G133"/>
    <mergeCell ref="F106:G106"/>
    <mergeCell ref="F137:G137"/>
    <mergeCell ref="F139:G139"/>
    <mergeCell ref="C83:G83"/>
    <mergeCell ref="C95:G95"/>
    <mergeCell ref="C93:F93"/>
    <mergeCell ref="C85:F85"/>
    <mergeCell ref="C87:F87"/>
    <mergeCell ref="C89:F89"/>
    <mergeCell ref="C91:F91"/>
    <mergeCell ref="F197:G197"/>
    <mergeCell ref="B162:H162"/>
    <mergeCell ref="C164:D164"/>
    <mergeCell ref="F164:G164"/>
    <mergeCell ref="F157:G157"/>
    <mergeCell ref="F179:G179"/>
    <mergeCell ref="H231:J231"/>
    <mergeCell ref="H224:J224"/>
    <mergeCell ref="H225:J225"/>
    <mergeCell ref="H226:J226"/>
    <mergeCell ref="H228:J228"/>
    <mergeCell ref="H229:J229"/>
    <mergeCell ref="H230:J230"/>
    <mergeCell ref="H227:J227"/>
  </mergeCells>
  <conditionalFormatting sqref="F127 F129 F131 F133">
    <cfRule type="cellIs" dxfId="99" priority="132" operator="equal">
      <formula>"No charitable exemption"</formula>
    </cfRule>
  </conditionalFormatting>
  <conditionalFormatting sqref="F135:G135">
    <cfRule type="cellIs" dxfId="98" priority="131" operator="equal">
      <formula>"Seek advice on aportioned liability (Reg 34)"</formula>
    </cfRule>
  </conditionalFormatting>
  <conditionalFormatting sqref="F137:G137">
    <cfRule type="cellIs" dxfId="97" priority="130" operator="equal">
      <formula>"Charitable exemption. Applicant must submit 'Claiming Exemption or Relief' Form"</formula>
    </cfRule>
  </conditionalFormatting>
  <conditionalFormatting sqref="F139:G139">
    <cfRule type="cellIs" dxfId="96" priority="128" operator="equal">
      <formula>"Charitable exemption. Applicant must submit 'Claiming Exemption or Relief' Form"</formula>
    </cfRule>
    <cfRule type="cellIs" dxfId="95" priority="129" operator="equal">
      <formula>"Seek further advice regarding aportioned liability (Reg 34)"</formula>
    </cfRule>
  </conditionalFormatting>
  <conditionalFormatting sqref="E129">
    <cfRule type="expression" dxfId="94" priority="127">
      <formula>$E$127="Yes"</formula>
    </cfRule>
  </conditionalFormatting>
  <conditionalFormatting sqref="E131">
    <cfRule type="expression" dxfId="93" priority="126">
      <formula>$E$129="Yes"</formula>
    </cfRule>
  </conditionalFormatting>
  <conditionalFormatting sqref="E133">
    <cfRule type="expression" dxfId="92" priority="125">
      <formula>$E$131="No"</formula>
    </cfRule>
  </conditionalFormatting>
  <conditionalFormatting sqref="E135">
    <cfRule type="expression" dxfId="91" priority="124">
      <formula>$E$133="Yes"</formula>
    </cfRule>
  </conditionalFormatting>
  <conditionalFormatting sqref="E137">
    <cfRule type="expression" dxfId="90" priority="123">
      <formula>$E$135="No"</formula>
    </cfRule>
  </conditionalFormatting>
  <conditionalFormatting sqref="E139">
    <cfRule type="expression" dxfId="89" priority="122">
      <formula>$E$137="Yes"</formula>
    </cfRule>
  </conditionalFormatting>
  <conditionalFormatting sqref="C20 C36:G39">
    <cfRule type="expression" dxfId="88" priority="121">
      <formula>$D$18="Yes"</formula>
    </cfRule>
  </conditionalFormatting>
  <conditionalFormatting sqref="D20 D22">
    <cfRule type="expression" dxfId="87" priority="120">
      <formula>$D$18="Yes"</formula>
    </cfRule>
  </conditionalFormatting>
  <conditionalFormatting sqref="C22">
    <cfRule type="expression" dxfId="86" priority="119">
      <formula>$D$18="Yes"</formula>
    </cfRule>
  </conditionalFormatting>
  <conditionalFormatting sqref="C129:D129">
    <cfRule type="expression" dxfId="85" priority="117">
      <formula>$E$127="Yes"</formula>
    </cfRule>
  </conditionalFormatting>
  <conditionalFormatting sqref="C131:D131">
    <cfRule type="expression" dxfId="84" priority="116">
      <formula>$E$129="Yes"</formula>
    </cfRule>
  </conditionalFormatting>
  <conditionalFormatting sqref="C133:D133">
    <cfRule type="expression" dxfId="83" priority="115">
      <formula>$E$131="No"</formula>
    </cfRule>
  </conditionalFormatting>
  <conditionalFormatting sqref="C135:D135">
    <cfRule type="expression" dxfId="82" priority="114">
      <formula>$E$133="Yes"</formula>
    </cfRule>
  </conditionalFormatting>
  <conditionalFormatting sqref="C137:D137">
    <cfRule type="expression" dxfId="81" priority="113">
      <formula>$E$135="No"</formula>
    </cfRule>
  </conditionalFormatting>
  <conditionalFormatting sqref="C139:D139">
    <cfRule type="expression" dxfId="80" priority="112">
      <formula>$E$137="Yes"</formula>
    </cfRule>
  </conditionalFormatting>
  <conditionalFormatting sqref="D26 D30 D28">
    <cfRule type="expression" dxfId="79" priority="103">
      <formula>$D$24="Yes"</formula>
    </cfRule>
  </conditionalFormatting>
  <conditionalFormatting sqref="C30 C26 C28">
    <cfRule type="expression" dxfId="78" priority="102">
      <formula>$D$24="Yes"</formula>
    </cfRule>
  </conditionalFormatting>
  <conditionalFormatting sqref="F50 G53 G118 D50:D65">
    <cfRule type="expression" dxfId="77" priority="100">
      <formula>$F$44="Yes"</formula>
    </cfRule>
  </conditionalFormatting>
  <conditionalFormatting sqref="F51 F53 F55 F59 F61 F63 F65 D67 F57">
    <cfRule type="expression" dxfId="76" priority="99">
      <formula>$F$44="Yes"</formula>
    </cfRule>
  </conditionalFormatting>
  <conditionalFormatting sqref="C76 C74 C72 C70">
    <cfRule type="expression" dxfId="75" priority="98">
      <formula>$D$30="No"</formula>
    </cfRule>
  </conditionalFormatting>
  <conditionalFormatting sqref="D70 D72 D74">
    <cfRule type="expression" dxfId="74" priority="97">
      <formula>$D$30="No"</formula>
    </cfRule>
  </conditionalFormatting>
  <conditionalFormatting sqref="C151:D151">
    <cfRule type="expression" dxfId="73" priority="96">
      <formula>$E$149="Yes"</formula>
    </cfRule>
  </conditionalFormatting>
  <conditionalFormatting sqref="E151">
    <cfRule type="expression" dxfId="72" priority="95">
      <formula>$E$149="Yes"</formula>
    </cfRule>
  </conditionalFormatting>
  <conditionalFormatting sqref="C153:D153">
    <cfRule type="expression" dxfId="71" priority="94">
      <formula>OR($E$149="No",$E$151="No")</formula>
    </cfRule>
  </conditionalFormatting>
  <conditionalFormatting sqref="E153">
    <cfRule type="expression" dxfId="70" priority="93">
      <formula>OR($E$149="No",$E$151="No")</formula>
    </cfRule>
  </conditionalFormatting>
  <conditionalFormatting sqref="C155:D155">
    <cfRule type="expression" dxfId="69" priority="92">
      <formula>$E$153="Yes"</formula>
    </cfRule>
  </conditionalFormatting>
  <conditionalFormatting sqref="E155">
    <cfRule type="expression" dxfId="68" priority="91">
      <formula>$E$153="Yes"</formula>
    </cfRule>
  </conditionalFormatting>
  <conditionalFormatting sqref="C157:D157">
    <cfRule type="expression" dxfId="67" priority="90">
      <formula>OR($E$151="Yes",$E$155="No")</formula>
    </cfRule>
  </conditionalFormatting>
  <conditionalFormatting sqref="E157">
    <cfRule type="expression" dxfId="66" priority="89">
      <formula>OR($E$151="Yes",$E$155="No")</formula>
    </cfRule>
  </conditionalFormatting>
  <conditionalFormatting sqref="C159:D159">
    <cfRule type="expression" dxfId="65" priority="88">
      <formula>$E$157="Yes"</formula>
    </cfRule>
  </conditionalFormatting>
  <conditionalFormatting sqref="E159">
    <cfRule type="expression" dxfId="64" priority="87">
      <formula>$E$157="Yes"</formula>
    </cfRule>
  </conditionalFormatting>
  <conditionalFormatting sqref="F149:G149">
    <cfRule type="cellIs" dxfId="63" priority="86" operator="equal">
      <formula>"Development is not a Residential Annex"</formula>
    </cfRule>
  </conditionalFormatting>
  <conditionalFormatting sqref="F151:G151">
    <cfRule type="cellIs" dxfId="62" priority="84" operator="equal">
      <formula>"Development is a Residential Annex"</formula>
    </cfRule>
    <cfRule type="cellIs" dxfId="61" priority="85" operator="equal">
      <formula>"Development is not a Residential Annex"</formula>
    </cfRule>
  </conditionalFormatting>
  <conditionalFormatting sqref="F153:G153">
    <cfRule type="cellIs" dxfId="60" priority="83" operator="equal">
      <formula>"Development is not a Residential Extension"</formula>
    </cfRule>
  </conditionalFormatting>
  <conditionalFormatting sqref="F155:G155">
    <cfRule type="cellIs" dxfId="59" priority="81" operator="equal">
      <formula>"Development is a Residential Extension"</formula>
    </cfRule>
    <cfRule type="cellIs" dxfId="58" priority="82" operator="equal">
      <formula>"Development is not a Residential Extension"</formula>
    </cfRule>
  </conditionalFormatting>
  <conditionalFormatting sqref="F157:G157">
    <cfRule type="cellIs" dxfId="57" priority="80" operator="equal">
      <formula>"No Residential Annex/Extension Exemption"</formula>
    </cfRule>
  </conditionalFormatting>
  <conditionalFormatting sqref="F159">
    <cfRule type="cellIs" dxfId="56" priority="78" operator="equal">
      <formula>"Residential Annex or Extension Exemption. Applicant must submit 'Claiming Exemption or Relief' Form"</formula>
    </cfRule>
    <cfRule type="cellIs" dxfId="55" priority="79" operator="equal">
      <formula>"No Residential Annex or Extension Exemption"</formula>
    </cfRule>
  </conditionalFormatting>
  <conditionalFormatting sqref="F159:G159">
    <cfRule type="expression" dxfId="54" priority="77">
      <formula>OR(E155="Yes",E159="No")</formula>
    </cfRule>
  </conditionalFormatting>
  <conditionalFormatting sqref="G85 G87 G89">
    <cfRule type="expression" dxfId="53" priority="76">
      <formula>$E$53&gt;0</formula>
    </cfRule>
  </conditionalFormatting>
  <conditionalFormatting sqref="G84 C83 C85 C87 C89 C93">
    <cfRule type="expression" dxfId="52" priority="75">
      <formula>$E$53&gt;0</formula>
    </cfRule>
  </conditionalFormatting>
  <conditionalFormatting sqref="C95:G95">
    <cfRule type="expression" dxfId="51" priority="72">
      <formula>$E$53=0</formula>
    </cfRule>
    <cfRule type="expression" dxfId="50" priority="73">
      <formula>$E$53=""</formula>
    </cfRule>
  </conditionalFormatting>
  <conditionalFormatting sqref="C102 C99 E101 C122:D122">
    <cfRule type="expression" dxfId="49" priority="69">
      <formula>$C$95="Social Housing Relief. Applicant must submit 'Claiming Exemption or Relief' Form"</formula>
    </cfRule>
  </conditionalFormatting>
  <conditionalFormatting sqref="C95">
    <cfRule type="expression" dxfId="48" priority="137">
      <formula>OR(G85="Yes",G87="Yes",G89="Yes",G91="Yes",G93="Yes")</formula>
    </cfRule>
  </conditionalFormatting>
  <conditionalFormatting sqref="C104 C106">
    <cfRule type="expression" dxfId="47" priority="67">
      <formula>$E$102&gt;0</formula>
    </cfRule>
  </conditionalFormatting>
  <conditionalFormatting sqref="E106">
    <cfRule type="expression" dxfId="46" priority="66">
      <formula>$E$102&gt;0</formula>
    </cfRule>
  </conditionalFormatting>
  <conditionalFormatting sqref="C108:D108">
    <cfRule type="expression" dxfId="45" priority="65">
      <formula>$E$106="No"</formula>
    </cfRule>
  </conditionalFormatting>
  <conditionalFormatting sqref="E108">
    <cfRule type="expression" dxfId="44" priority="64">
      <formula>$E$106="No"</formula>
    </cfRule>
  </conditionalFormatting>
  <conditionalFormatting sqref="C110:D110">
    <cfRule type="expression" dxfId="43" priority="63">
      <formula>$E$108="No"</formula>
    </cfRule>
  </conditionalFormatting>
  <conditionalFormatting sqref="E110">
    <cfRule type="expression" dxfId="42" priority="62">
      <formula>$E$108="No"</formula>
    </cfRule>
  </conditionalFormatting>
  <conditionalFormatting sqref="C112:D112">
    <cfRule type="expression" dxfId="41" priority="61">
      <formula>$E$110="No"</formula>
    </cfRule>
  </conditionalFormatting>
  <conditionalFormatting sqref="E112">
    <cfRule type="expression" dxfId="40" priority="60">
      <formula>$E$110="No"</formula>
    </cfRule>
  </conditionalFormatting>
  <conditionalFormatting sqref="F106:G106 F108:G108 F110:G110">
    <cfRule type="cellIs" dxfId="39" priority="59" operator="equal">
      <formula>"Not communal floorspace. Amend Communal Floorspace figure accordingly"</formula>
    </cfRule>
  </conditionalFormatting>
  <conditionalFormatting sqref="F112:G112">
    <cfRule type="cellIs" dxfId="38" priority="55" operator="equal">
      <formula>"Communal Floorspace"</formula>
    </cfRule>
    <cfRule type="cellIs" dxfId="37" priority="56" operator="equal">
      <formula>"Not communal floorspace. Amend Communal Floorspace figure accordingly"</formula>
    </cfRule>
  </conditionalFormatting>
  <conditionalFormatting sqref="C114 C116 C118">
    <cfRule type="expression" dxfId="36" priority="54">
      <formula>$F$112="Communal Floorspace"</formula>
    </cfRule>
  </conditionalFormatting>
  <conditionalFormatting sqref="E114">
    <cfRule type="expression" dxfId="35" priority="53">
      <formula>$F$112="Communal Floorspace"</formula>
    </cfRule>
  </conditionalFormatting>
  <conditionalFormatting sqref="E102">
    <cfRule type="expression" dxfId="34" priority="52">
      <formula>$C$95="Social Housing Relief. Applicant must submit 'Claiming Exemption or Relief' Form"</formula>
    </cfRule>
  </conditionalFormatting>
  <conditionalFormatting sqref="B97:H97 B120:H120">
    <cfRule type="expression" dxfId="33" priority="45">
      <formula>$C$95="Social Housing Relief. Applicant must submit 'Claiming Exemption or Relief' Form"</formula>
    </cfRule>
  </conditionalFormatting>
  <conditionalFormatting sqref="E210">
    <cfRule type="cellIs" dxfId="32" priority="40" operator="equal">
      <formula>"No Charitable Exemption"</formula>
    </cfRule>
    <cfRule type="cellIs" dxfId="31" priority="41" operator="equal">
      <formula>"Charitable Exemption"</formula>
    </cfRule>
  </conditionalFormatting>
  <conditionalFormatting sqref="E213">
    <cfRule type="cellIs" dxfId="30" priority="38" operator="equal">
      <formula>"No Minor Development Exemption"</formula>
    </cfRule>
    <cfRule type="cellIs" dxfId="29" priority="39" operator="equal">
      <formula>"Minor Development Exemption"</formula>
    </cfRule>
  </conditionalFormatting>
  <conditionalFormatting sqref="E212">
    <cfRule type="cellIs" dxfId="28" priority="36" operator="equal">
      <formula>"No Residential Annex or Extension Exemption"</formula>
    </cfRule>
    <cfRule type="cellIs" dxfId="27" priority="37" operator="equal">
      <formula>"Residential Annex or Extension Exemption"</formula>
    </cfRule>
  </conditionalFormatting>
  <conditionalFormatting sqref="F206">
    <cfRule type="expression" dxfId="26" priority="31">
      <formula>AND($C$95="Social Housing Relief. Applicant must submit 'Claiming Exemption or Relief' Form",$C$206="RBKC CIL")</formula>
    </cfRule>
  </conditionalFormatting>
  <conditionalFormatting sqref="F144:G144">
    <cfRule type="cellIs" dxfId="25" priority="29" operator="equal">
      <formula>"Self-Build exemption. Applicant must submit 'Claiming Exemption or Relief' Form"</formula>
    </cfRule>
    <cfRule type="cellIs" dxfId="24" priority="30" operator="equal">
      <formula>"No Self-Build exemption"</formula>
    </cfRule>
  </conditionalFormatting>
  <conditionalFormatting sqref="E211">
    <cfRule type="cellIs" dxfId="23" priority="27" operator="equal">
      <formula>"No Self-Build Exemption"</formula>
    </cfRule>
    <cfRule type="cellIs" dxfId="22" priority="28" operator="equal">
      <formula>"Self-Build Exemption"</formula>
    </cfRule>
  </conditionalFormatting>
  <conditionalFormatting sqref="F164:G164">
    <cfRule type="cellIs" dxfId="21" priority="25" operator="equal">
      <formula>"Minor Development Exemption"</formula>
    </cfRule>
    <cfRule type="cellIs" dxfId="20" priority="26" operator="equal">
      <formula>"No Minor Development Exemption"</formula>
    </cfRule>
  </conditionalFormatting>
  <conditionalFormatting sqref="C18">
    <cfRule type="expression" dxfId="19" priority="22">
      <formula>$D$18="Yes"</formula>
    </cfRule>
  </conditionalFormatting>
  <conditionalFormatting sqref="C24">
    <cfRule type="expression" dxfId="18" priority="21">
      <formula>$D$24="Yes"</formula>
    </cfRule>
  </conditionalFormatting>
  <conditionalFormatting sqref="C30">
    <cfRule type="expression" dxfId="17" priority="20">
      <formula>$D$24="Yes"</formula>
    </cfRule>
  </conditionalFormatting>
  <conditionalFormatting sqref="F179:G179">
    <cfRule type="cellIs" dxfId="16" priority="18" operator="equal">
      <formula>"Mayoral CIL not in effect"</formula>
    </cfRule>
    <cfRule type="cellIs" dxfId="15" priority="19" operator="equal">
      <formula>"Mayoral CIL in effect"</formula>
    </cfRule>
  </conditionalFormatting>
  <conditionalFormatting sqref="F198:G198">
    <cfRule type="cellIs" dxfId="14" priority="16" operator="equal">
      <formula>"RBKC CIL not in effect"</formula>
    </cfRule>
    <cfRule type="cellIs" dxfId="13" priority="17" operator="equal">
      <formula>"RBKC CIL in effect"</formula>
    </cfRule>
  </conditionalFormatting>
  <conditionalFormatting sqref="C204:D204">
    <cfRule type="cellIs" dxfId="12" priority="15" operator="equal">
      <formula>"Mayoral CIL not in effect"</formula>
    </cfRule>
  </conditionalFormatting>
  <conditionalFormatting sqref="C206:D206">
    <cfRule type="cellIs" dxfId="11" priority="14" operator="equal">
      <formula>"RBKC CIL not in effect"</formula>
    </cfRule>
  </conditionalFormatting>
  <conditionalFormatting sqref="E204 G204">
    <cfRule type="expression" dxfId="10" priority="8">
      <formula>$C$204="Mayoral CIL"</formula>
    </cfRule>
    <cfRule type="expression" dxfId="9" priority="11">
      <formula>$C$204="Mayoral CIL not in effect"</formula>
    </cfRule>
  </conditionalFormatting>
  <conditionalFormatting sqref="E206 G206">
    <cfRule type="expression" dxfId="8" priority="9">
      <formula>$C$206="RBKC CIL"</formula>
    </cfRule>
    <cfRule type="expression" dxfId="7" priority="10">
      <formula>$C$206="RBKC CIL not in effect"</formula>
    </cfRule>
  </conditionalFormatting>
  <conditionalFormatting sqref="F204">
    <cfRule type="expression" dxfId="6" priority="7">
      <formula>AND($C$95="Social Housing Relief. Applicant must submit 'Claiming Exemption or Relief' Form",$C$204="Mayoral CIL")</formula>
    </cfRule>
  </conditionalFormatting>
  <conditionalFormatting sqref="F203">
    <cfRule type="expression" dxfId="5" priority="6">
      <formula>$C$95="Social Housing Relief. Applicant must submit 'Claiming Exemption or Relief' Form"</formula>
    </cfRule>
  </conditionalFormatting>
  <conditionalFormatting sqref="E164">
    <cfRule type="expression" dxfId="4" priority="5">
      <formula>($E$67-$D$67-$F$67)&gt;=100</formula>
    </cfRule>
  </conditionalFormatting>
  <conditionalFormatting sqref="F102">
    <cfRule type="expression" dxfId="3" priority="158">
      <formula>AND(F44="Yes",C95="Social Housing Relief. Applicant must submit 'Claiming Exemption or Relief' Form")</formula>
    </cfRule>
  </conditionalFormatting>
  <conditionalFormatting sqref="F101">
    <cfRule type="expression" dxfId="2" priority="159">
      <formula>AND(F44="Yes",C95="Social Housing Relief. Applicant must submit 'Claiming Exemption or Relief' Form")</formula>
    </cfRule>
  </conditionalFormatting>
  <conditionalFormatting sqref="C91">
    <cfRule type="expression" dxfId="1" priority="2">
      <formula>$E$53&gt;0</formula>
    </cfRule>
  </conditionalFormatting>
  <conditionalFormatting sqref="G91">
    <cfRule type="expression" dxfId="0" priority="1">
      <formula>$E$53&gt;0</formula>
    </cfRule>
  </conditionalFormatting>
  <dataValidations xWindow="812" yWindow="194" count="27">
    <dataValidation type="list" allowBlank="1" showInputMessage="1" showErrorMessage="1" sqref="F44 G85 E112 E110 E106 E108 E159 E157 E155 E153 E151 E149 D30 E164 E144 E139 E137 E135 G87 E131 G89 G93 G91">
      <formula1>"Yes,No"</formula1>
    </dataValidation>
    <dataValidation type="list" allowBlank="1" showInputMessage="1" showErrorMessage="1" promptTitle="Help for selected cell" prompt="See map on the right._x000a__x000a_Maps are available from www.rbkc.gov.uk/cil." sqref="D12">
      <formula1>"A,B,C,D,E,F,G,H"</formula1>
    </dataValidation>
    <dataValidation allowBlank="1" showInputMessage="1" showErrorMessage="1" promptTitle="Help for selected cell" prompt="Original Planning Application Reference Number" sqref="D14"/>
    <dataValidation type="date" operator="greaterThan" allowBlank="1" showInputMessage="1" showErrorMessage="1" errorTitle="Incorrect date format" error="Re-enter date in format DD/MM/YY" promptTitle="Help for selected cell" prompt="The date the Original planning permission was granted (i.e. date of the Decision Notice)_x000a__x000a_Enter date in format DD/MM/YY" sqref="D16">
      <formula1>36526</formula1>
    </dataValidation>
    <dataValidation type="list" allowBlank="1" showInputMessage="1" showErrorMessage="1" promptTitle="Help for selected cell" prompt="Application for removal or variation of a condition following grant of planning permission as per Section 73 of the Town and Country Planning Act 1990" sqref="D18">
      <formula1>"Yes,No"</formula1>
    </dataValidation>
    <dataValidation allowBlank="1" showInputMessage="1" showErrorMessage="1" promptTitle="Help for selected cell" prompt="S73 Planning Application Reference Number" sqref="D20"/>
    <dataValidation type="list" allowBlank="1" showInputMessage="1" showErrorMessage="1" promptTitle="Help for selected cell" prompt="i.e. freehold or leasehold with 7+ years unexpired at date of permission" sqref="E133">
      <formula1>"Yes,No"</formula1>
    </dataValidation>
    <dataValidation type="date" operator="greaterThan" allowBlank="1" showInputMessage="1" showErrorMessage="1" errorTitle="Incorrect date format" error="Re-enter date in format DD/MM/YY" promptTitle="Help for selected cell" prompt="The date the S73 planning permission was granted (i.e. date of the Decision Notice)_x000a__x000a_Enter date in format DD/MM/YY" sqref="D22">
      <formula1>36526</formula1>
    </dataValidation>
    <dataValidation type="list" allowBlank="1" showInputMessage="1" showErrorMessage="1" promptTitle="Help for selected cell" prompt="Does the original planning permission (full or outline) expressly provide for development to be carried out in phases?" sqref="D24">
      <formula1>"Yes,No"</formula1>
    </dataValidation>
    <dataValidation allowBlank="1" showInputMessage="1" showErrorMessage="1" promptTitle="Help for selected cell" prompt="The RICS BCIS All-In Tender Price Index (TPI)  based on preceeding 1st Nov to latest permission_x000a__x000a_If unsure please contact Planning Policy or set both Index figures Ip (D32) and Ic (D166) at the same value to provide a non-indexed CIL liability" sqref="D32"/>
    <dataValidation type="date" operator="greaterThan" allowBlank="1" showInputMessage="1" showErrorMessage="1" errorTitle="Incorrect date format" error="Re-enter date in format DD/MM/YY" promptTitle="Help for selected cell" prompt="The date the planning permission for the Phase was granted (i.e. date of the Decision Notice)_x000a__x000a_Enter date in format DD/MM/YY" sqref="D28">
      <formula1>36526</formula1>
    </dataValidation>
    <dataValidation allowBlank="1" showInputMessage="1" showErrorMessage="1" promptTitle="Help for selected cell" prompt="C3 &amp; short term lets_x000a__x000a_Include any Communal residential floorspace_x000a__x000a_A comprehensive floorspace breakdown, including communal development floorspace, should be provided" sqref="E51"/>
    <dataValidation allowBlank="1" showInputMessage="1" showErrorMessage="1" promptTitle="Help for selected cell" prompt="Floorspace of Qualifying Dwellings which satisfy the CIL Social Housing Relief test (see Social Housing Relief section)_x000a__x000a_Do not include Communal floorspace, only Qualifying Dwelling floorspace" sqref="E53"/>
    <dataValidation allowBlank="1" showErrorMessage="1" sqref="E55 E57"/>
    <dataValidation allowBlank="1" showInputMessage="1" showErrorMessage="1" promptTitle="Help for selected cell" prompt="Development used wholly or mainly for the provision of education as a school or college under the Education Acts or as an institution of higher education" sqref="E61"/>
    <dataValidation allowBlank="1" showInputMessage="1" showErrorMessage="1" promptTitle="Help for selected cell" prompt="Development used wholly or mainly for the provision of any medical or health services except the use of premises attached to the residence of the consultant or practitioner" sqref="E63"/>
    <dataValidation allowBlank="1" showInputMessage="1" showErrorMessage="1" promptTitle="Help for selected cell" prompt="Including:_x000a_Industrial / Warehousing_x000a_Offices (B1)_x000a_Retail Uses_x000a_D1 and D2 Uses_x000a_All Other Uses" sqref="E65 C231"/>
    <dataValidation allowBlank="1" showInputMessage="1" showErrorMessage="1" promptTitle="Help for selected cell" prompt="Insert the value of E for the previously commenced phase of the planning permission" sqref="D70"/>
    <dataValidation allowBlank="1" showInputMessage="1" showErrorMessage="1" promptTitle="Help for selected cell" prompt="Insert the value of G for the previously commenced phase of the planning permission" sqref="D72"/>
    <dataValidation allowBlank="1" showInputMessage="1" showErrorMessage="1" promptTitle="Help for selected cell" prompt="Insert the total of the values of Kr for the previously commenced phase of the planning permission" sqref="D74"/>
    <dataValidation allowBlank="1" showInputMessage="1" showErrorMessage="1" promptTitle="Help for selected cell" prompt="I.e. for the benefit of the occupants of more than one Qualifying Dwelling_x000a__x000a_E.g. communal / shared / circulation / corridor floorspace between dwellings_x000a__x000a_A comprehensive floorspace breakdown, including communal development floorspace, should be provided" sqref="E102"/>
    <dataValidation allowBlank="1" showInputMessage="1" showErrorMessage="1" promptTitle="Help for selected cell" prompt="I.e. of the proposed Social Resi. floorspace, how much of the Qualifying Dwellings floorspace relates to the Communal development?_x000a__x000a_May not necessarily be all of the Social Resi. floorspace" sqref="E114"/>
    <dataValidation allowBlank="1" showInputMessage="1" showErrorMessage="1" promptTitle="Help for selected cell" prompt="Relevant Development_x000a_= G - QR - X_x000a_= Permission Floorspace (G)_x000a_- Qualifying Dwellings Floorspace (QR)_x000a_- Communal Devt (X)" sqref="E116"/>
    <dataValidation type="list" allowBlank="1" showInputMessage="1" showErrorMessage="1" promptTitle="Help for selected cell" prompt="i.e. ≥50% of proposed floorspace" sqref="E127">
      <formula1>"Yes,No"</formula1>
    </dataValidation>
    <dataValidation type="list" allowBlank="1" showInputMessage="1" showErrorMessage="1" promptTitle="Help for selected cell" prompt="(or under the control of)" sqref="E129">
      <formula1>"Yes,No"</formula1>
    </dataValidation>
    <dataValidation allowBlank="1" showInputMessage="1" showErrorMessage="1" promptTitle="Help for selected cell" prompt="The BCIS All-In Tender Price Index based on preceeding 1st November_x000a__x000a_If unsure please contact Planning Policy or set both Index figures Ip (D32) and Ic (D166) to the same value to provide a non-indexed CIL liability" sqref="D171 D186"/>
    <dataValidation allowBlank="1" showInputMessage="1" showErrorMessage="1" promptTitle="Help for selected cell" prompt="C3 &amp; short term lets" sqref="C225"/>
  </dataValidations>
  <pageMargins left="0.23622047244094491" right="0.23622047244094491" top="0.23622047244094491" bottom="0.23622047244094491" header="0.23622047244094491" footer="0.23622047244094491"/>
  <pageSetup paperSize="9" scale="90" fitToHeight="0" orientation="portrait" r:id="rId1"/>
  <rowBreaks count="5" manualBreakCount="5">
    <brk id="40" max="8" man="1"/>
    <brk id="79" max="8" man="1"/>
    <brk id="95" max="8" man="1"/>
    <brk id="145" max="8" man="1"/>
    <brk id="199" max="8" man="1"/>
  </rowBreaks>
  <ignoredErrors>
    <ignoredError sqref="E208 G208"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5A5F458B45748BCBF58B1285331FA" ma:contentTypeVersion="0" ma:contentTypeDescription="Create a new document." ma:contentTypeScope="" ma:versionID="0d7bbb09c17f75245b319b5715e471e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C57837-07B3-4DEE-854F-393EBB748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6B4DDC5-7101-4F54-85A7-04556C4A57E7}">
  <ds:schemaRefs>
    <ds:schemaRef ds:uri="http://schemas.microsoft.com/office/2006/metadata/customXsn"/>
  </ds:schemaRefs>
</ds:datastoreItem>
</file>

<file path=customXml/itemProps3.xml><?xml version="1.0" encoding="utf-8"?>
<ds:datastoreItem xmlns:ds="http://schemas.openxmlformats.org/officeDocument/2006/customXml" ds:itemID="{5F012FF7-DFAD-4432-91F1-95AE73011DA9}">
  <ds:schemaRefs>
    <ds:schemaRef ds:uri="http://schemas.microsoft.com/sharepoint/v3/contenttype/forms"/>
  </ds:schemaRefs>
</ds:datastoreItem>
</file>

<file path=customXml/itemProps4.xml><?xml version="1.0" encoding="utf-8"?>
<ds:datastoreItem xmlns:ds="http://schemas.openxmlformats.org/officeDocument/2006/customXml" ds:itemID="{3770E4FD-B0D2-4E3D-A7F0-3EF9C9555B23}">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CIL Calculator</vt:lpstr>
      <vt:lpstr>'CIL Calculator'!Print_Area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2015-04-07T10:29:40Z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0x0101001005A5F458B45748BCBF58B1285331FA</vt:lpwstr>
  </property>
</Properties>
</file>