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filterPrivacy="1" defaultThemeVersion="166925"/>
  <xr:revisionPtr revIDLastSave="0" documentId="8_{DF7244C5-E144-47CE-966E-009C0F688E0C}" xr6:coauthVersionLast="47" xr6:coauthVersionMax="47" xr10:uidLastSave="{00000000-0000-0000-0000-000000000000}"/>
  <bookViews>
    <workbookView xWindow="-98" yWindow="-98" windowWidth="20715" windowHeight="13276" firstSheet="1" activeTab="1" xr2:uid="{E7F55C0B-C74D-431F-8CB8-5373ADE3535B}"/>
  </bookViews>
  <sheets>
    <sheet name="Guidance and Conditions" sheetId="7" r:id="rId1"/>
    <sheet name="Example grant template" sheetId="1" r:id="rId2"/>
    <sheet name="iBCF fee rate definitions" sheetId="5" r:id="rId3"/>
    <sheet name="Source-LA list" sheetId="2" r:id="rId4"/>
    <sheet name="Source-Dropdowns" sheetId="3" r:id="rId5"/>
    <sheet name="Source-Core Spending Power" sheetId="8" r:id="rId6"/>
    <sheet name="Outputs" sheetId="4"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7" l="1"/>
  <c r="C65" i="7"/>
  <c r="C66" i="7"/>
  <c r="B63" i="7"/>
  <c r="C63" i="7" s="1"/>
  <c r="B62" i="7"/>
  <c r="C62" i="7" s="1"/>
  <c r="B43" i="7"/>
  <c r="C43" i="7" s="1"/>
  <c r="B33" i="7"/>
  <c r="C33" i="7" s="1"/>
  <c r="D135" i="1"/>
  <c r="K149" i="1"/>
  <c r="B61" i="7"/>
  <c r="C61" i="7" s="1"/>
  <c r="B135" i="1"/>
  <c r="D141" i="1"/>
  <c r="C141" i="1"/>
  <c r="B141" i="1"/>
  <c r="B67" i="7"/>
  <c r="C67" i="7" s="1"/>
  <c r="B28" i="7"/>
  <c r="B44" i="7"/>
  <c r="B38" i="7"/>
  <c r="B37" i="7"/>
  <c r="B36" i="7"/>
  <c r="B35" i="7"/>
  <c r="B27" i="7"/>
  <c r="B25" i="7"/>
  <c r="B46" i="7"/>
  <c r="B45" i="7"/>
  <c r="B34" i="7"/>
  <c r="D376" i="8"/>
  <c r="E376" i="8"/>
  <c r="F376" i="8"/>
  <c r="G376" i="8"/>
  <c r="H376" i="8"/>
  <c r="I376" i="8"/>
  <c r="J376" i="8"/>
  <c r="K376" i="8"/>
  <c r="L376" i="8"/>
  <c r="M376" i="8"/>
  <c r="N376" i="8"/>
  <c r="O376" i="8"/>
  <c r="C376" i="8"/>
  <c r="B40" i="7" l="1"/>
  <c r="JR5" i="4" l="1"/>
  <c r="JP5" i="4"/>
  <c r="JO5" i="4"/>
  <c r="JN5" i="4"/>
  <c r="JM5" i="4"/>
  <c r="JL5" i="4"/>
  <c r="JK5" i="4"/>
  <c r="JJ5" i="4"/>
  <c r="JI5" i="4"/>
  <c r="JH5" i="4"/>
  <c r="JG5" i="4"/>
  <c r="JF5" i="4"/>
  <c r="JB5" i="4"/>
  <c r="JA5" i="4"/>
  <c r="IZ5" i="4"/>
  <c r="IS5" i="4"/>
  <c r="IR5" i="4"/>
  <c r="IQ5" i="4"/>
  <c r="IP5" i="4"/>
  <c r="IO5" i="4"/>
  <c r="IN5" i="4"/>
  <c r="IM5" i="4"/>
  <c r="IL5" i="4"/>
  <c r="IK5" i="4"/>
  <c r="IJ5" i="4"/>
  <c r="IH5" i="4"/>
  <c r="IG5" i="4" a="1"/>
  <c r="IG5" i="4" s="1"/>
  <c r="IF5" i="4" a="1"/>
  <c r="IF5" i="4" s="1"/>
  <c r="IE5" i="4" a="1"/>
  <c r="IE5" i="4" s="1"/>
  <c r="ID5" i="4" a="1"/>
  <c r="ID5" i="4" s="1"/>
  <c r="IC5" i="4" a="1"/>
  <c r="IC5" i="4" s="1"/>
  <c r="IB5" i="4" a="1"/>
  <c r="IB5" i="4" s="1"/>
  <c r="IA5" i="4" a="1"/>
  <c r="IA5" i="4" s="1"/>
  <c r="HZ5" i="4" a="1"/>
  <c r="HZ5" i="4" s="1"/>
  <c r="HY5" i="4" a="1"/>
  <c r="HY5" i="4" s="1"/>
  <c r="HX5" i="4" a="1"/>
  <c r="HX5" i="4" s="1"/>
  <c r="HW5" i="4" a="1"/>
  <c r="HW5" i="4" s="1"/>
  <c r="HV5" i="4" a="1"/>
  <c r="HV5" i="4" s="1"/>
  <c r="HU5" i="4" a="1"/>
  <c r="HU5" i="4" s="1"/>
  <c r="HT5" i="4" a="1"/>
  <c r="HT5" i="4" s="1"/>
  <c r="HS5" i="4" a="1"/>
  <c r="HS5" i="4" s="1"/>
  <c r="HR5" i="4" a="1"/>
  <c r="HR5" i="4" s="1"/>
  <c r="HQ5" i="4" a="1"/>
  <c r="HQ5" i="4" s="1"/>
  <c r="HP5" i="4" a="1"/>
  <c r="HP5" i="4" s="1"/>
  <c r="HO5" i="4" a="1"/>
  <c r="HO5" i="4" s="1"/>
  <c r="HN5" i="4" a="1"/>
  <c r="HN5" i="4" s="1"/>
  <c r="HM5" i="4" a="1"/>
  <c r="HM5" i="4" s="1"/>
  <c r="HL5" i="4" a="1"/>
  <c r="HL5" i="4" s="1"/>
  <c r="HK5" i="4" a="1"/>
  <c r="HK5" i="4" s="1"/>
  <c r="HJ5" i="4" a="1"/>
  <c r="HJ5" i="4" s="1"/>
  <c r="HI5" i="4" a="1"/>
  <c r="HI5" i="4" s="1"/>
  <c r="HH5" i="4" a="1"/>
  <c r="HH5" i="4" s="1"/>
  <c r="HG5" i="4" a="1"/>
  <c r="HG5" i="4" s="1"/>
  <c r="HF5" i="4" a="1"/>
  <c r="HF5" i="4" s="1"/>
  <c r="HE5" i="4" a="1"/>
  <c r="HE5" i="4" s="1"/>
  <c r="HD5" i="4" a="1"/>
  <c r="HD5" i="4" s="1"/>
  <c r="HC5" i="4" a="1"/>
  <c r="HC5" i="4" s="1"/>
  <c r="HB5" i="4" a="1"/>
  <c r="HB5" i="4" s="1"/>
  <c r="HA5" i="4" a="1"/>
  <c r="HA5" i="4" s="1"/>
  <c r="GZ5" i="4" a="1"/>
  <c r="GZ5" i="4" s="1"/>
  <c r="GY5" i="4" a="1"/>
  <c r="GY5" i="4" s="1"/>
  <c r="GX5" i="4" a="1"/>
  <c r="GX5" i="4" s="1"/>
  <c r="GW5" i="4" a="1"/>
  <c r="GW5" i="4" s="1"/>
  <c r="GV5" i="4" a="1"/>
  <c r="GV5" i="4" s="1"/>
  <c r="GU5" i="4" a="1"/>
  <c r="GU5" i="4" s="1"/>
  <c r="GT5" i="4" a="1"/>
  <c r="GT5" i="4" s="1"/>
  <c r="GS5" i="4" a="1"/>
  <c r="GS5" i="4" s="1"/>
  <c r="GR5" i="4" a="1"/>
  <c r="GR5" i="4" s="1"/>
  <c r="GQ5" i="4" a="1"/>
  <c r="GQ5" i="4" s="1"/>
  <c r="GP5" i="4" a="1"/>
  <c r="GP5" i="4" s="1"/>
  <c r="GO5" i="4" a="1"/>
  <c r="GO5" i="4" s="1"/>
  <c r="GN5" i="4" a="1"/>
  <c r="GN5" i="4" s="1"/>
  <c r="GM5" i="4" a="1"/>
  <c r="GM5" i="4" s="1"/>
  <c r="GL5" i="4" a="1"/>
  <c r="GL5" i="4" s="1"/>
  <c r="GK5" i="4" a="1"/>
  <c r="GK5" i="4" s="1"/>
  <c r="GJ5" i="4" a="1"/>
  <c r="GJ5" i="4" s="1"/>
  <c r="GI5" i="4" a="1"/>
  <c r="GI5" i="4" s="1"/>
  <c r="GH5" i="4" a="1"/>
  <c r="GH5" i="4" s="1"/>
  <c r="GG5" i="4" a="1"/>
  <c r="GG5" i="4" s="1"/>
  <c r="GF5" i="4" a="1"/>
  <c r="GF5" i="4" s="1"/>
  <c r="GE5" i="4" a="1"/>
  <c r="GE5" i="4" s="1"/>
  <c r="GD5" i="4" a="1"/>
  <c r="GD5" i="4" s="1"/>
  <c r="GC5" i="4" a="1"/>
  <c r="GC5" i="4" s="1"/>
  <c r="GB5" i="4" a="1"/>
  <c r="GB5" i="4" s="1"/>
  <c r="GA5" i="4" a="1"/>
  <c r="GA5" i="4" s="1"/>
  <c r="FZ5" i="4" a="1"/>
  <c r="FZ5" i="4" s="1"/>
  <c r="FY5" i="4" a="1"/>
  <c r="FY5" i="4" s="1"/>
  <c r="FX5" i="4" a="1"/>
  <c r="FX5" i="4" s="1"/>
  <c r="FW5" i="4" a="1"/>
  <c r="FW5" i="4" s="1"/>
  <c r="FV5" i="4" a="1"/>
  <c r="FV5" i="4" s="1"/>
  <c r="FU5" i="4" a="1"/>
  <c r="FU5" i="4" s="1"/>
  <c r="FT5" i="4" a="1"/>
  <c r="FT5" i="4" s="1"/>
  <c r="FS5" i="4" a="1"/>
  <c r="FS5" i="4" s="1"/>
  <c r="FR5" i="4" a="1"/>
  <c r="FR5" i="4" s="1"/>
  <c r="FQ5" i="4" a="1"/>
  <c r="FQ5" i="4" s="1"/>
  <c r="FP5" i="4" a="1"/>
  <c r="FP5" i="4" s="1"/>
  <c r="FO5" i="4" a="1"/>
  <c r="FO5" i="4" s="1"/>
  <c r="FN5" i="4" a="1"/>
  <c r="FN5" i="4" s="1"/>
  <c r="FM5" i="4" a="1"/>
  <c r="FM5" i="4" s="1"/>
  <c r="FL5" i="4" a="1"/>
  <c r="FL5" i="4" s="1"/>
  <c r="FK5" i="4" a="1"/>
  <c r="FK5" i="4" s="1"/>
  <c r="FJ5" i="4" a="1"/>
  <c r="FJ5" i="4" s="1"/>
  <c r="FI5" i="4" a="1"/>
  <c r="FI5" i="4" s="1"/>
  <c r="FH5" i="4" a="1"/>
  <c r="FH5" i="4" s="1"/>
  <c r="FG5" i="4" a="1"/>
  <c r="FG5" i="4" s="1"/>
  <c r="FF5" i="4" a="1"/>
  <c r="FF5" i="4" s="1"/>
  <c r="FE5" i="4" a="1"/>
  <c r="FE5" i="4" s="1"/>
  <c r="FD5" i="4" a="1"/>
  <c r="FD5" i="4" s="1"/>
  <c r="FC5" i="4" a="1"/>
  <c r="FC5" i="4" s="1"/>
  <c r="FB5" i="4" a="1"/>
  <c r="FB5" i="4" s="1"/>
  <c r="FA5" i="4" a="1"/>
  <c r="FA5" i="4" s="1"/>
  <c r="EZ5" i="4" a="1"/>
  <c r="EZ5" i="4" s="1"/>
  <c r="EY5" i="4" a="1"/>
  <c r="EY5" i="4" s="1"/>
  <c r="EX5" i="4" a="1"/>
  <c r="EX5" i="4" s="1"/>
  <c r="EW5" i="4" a="1"/>
  <c r="EW5" i="4" s="1"/>
  <c r="EV5" i="4" a="1"/>
  <c r="EV5" i="4" s="1"/>
  <c r="EU5" i="4" a="1"/>
  <c r="EU5" i="4" s="1"/>
  <c r="ET5" i="4" a="1"/>
  <c r="ET5" i="4" s="1"/>
  <c r="ES5" i="4" a="1"/>
  <c r="ES5" i="4" s="1"/>
  <c r="ER5" i="4" a="1"/>
  <c r="ER5" i="4" s="1"/>
  <c r="EQ5" i="4" a="1"/>
  <c r="EQ5" i="4" s="1"/>
  <c r="EP5" i="4" a="1"/>
  <c r="EP5" i="4" s="1"/>
  <c r="EO5" i="4" a="1"/>
  <c r="EO5" i="4" s="1"/>
  <c r="EN5" i="4" a="1"/>
  <c r="EN5" i="4" s="1"/>
  <c r="EM5" i="4" a="1"/>
  <c r="EM5" i="4" s="1"/>
  <c r="EL5" i="4" a="1"/>
  <c r="EL5" i="4" s="1"/>
  <c r="EK5" i="4" a="1"/>
  <c r="EK5" i="4" s="1"/>
  <c r="EJ5" i="4" a="1"/>
  <c r="EJ5" i="4" s="1"/>
  <c r="EI5" i="4" a="1"/>
  <c r="EI5" i="4" s="1"/>
  <c r="EH5" i="4" a="1"/>
  <c r="EH5" i="4" s="1"/>
  <c r="EG5" i="4" a="1"/>
  <c r="EG5" i="4" s="1"/>
  <c r="EF5" i="4" a="1"/>
  <c r="EF5" i="4" s="1"/>
  <c r="EE5" i="4" a="1"/>
  <c r="EE5" i="4" s="1"/>
  <c r="ED5" i="4" a="1"/>
  <c r="ED5" i="4" s="1"/>
  <c r="EC5" i="4" a="1"/>
  <c r="EC5" i="4" s="1"/>
  <c r="EB5" i="4" a="1"/>
  <c r="EB5" i="4" s="1"/>
  <c r="EA5" i="4" a="1"/>
  <c r="EA5" i="4" s="1"/>
  <c r="DZ5" i="4" a="1"/>
  <c r="DZ5" i="4" s="1"/>
  <c r="DY5" i="4" a="1"/>
  <c r="DY5" i="4" s="1"/>
  <c r="DX5" i="4" a="1"/>
  <c r="DX5" i="4" s="1"/>
  <c r="DW5" i="4" a="1"/>
  <c r="DW5" i="4" s="1"/>
  <c r="DV5" i="4" a="1"/>
  <c r="DV5" i="4" s="1"/>
  <c r="DU5" i="4" a="1"/>
  <c r="DU5" i="4" s="1"/>
  <c r="DT5" i="4" a="1"/>
  <c r="DT5" i="4" s="1"/>
  <c r="DS5" i="4" a="1"/>
  <c r="DS5" i="4" s="1"/>
  <c r="DR5" i="4" a="1"/>
  <c r="DR5" i="4" s="1"/>
  <c r="DQ5" i="4" a="1"/>
  <c r="DQ5" i="4" s="1"/>
  <c r="DP5" i="4" a="1"/>
  <c r="DP5" i="4" s="1"/>
  <c r="DO5" i="4" a="1"/>
  <c r="DO5" i="4" s="1"/>
  <c r="DN5" i="4" a="1"/>
  <c r="DN5" i="4" s="1"/>
  <c r="DM5" i="4" a="1"/>
  <c r="DM5" i="4" s="1"/>
  <c r="DL5" i="4" a="1"/>
  <c r="DL5" i="4" s="1"/>
  <c r="DK5" i="4" a="1"/>
  <c r="DK5" i="4" s="1"/>
  <c r="DJ5" i="4" a="1"/>
  <c r="DJ5" i="4" s="1"/>
  <c r="DI5" i="4" a="1"/>
  <c r="DI5" i="4" s="1"/>
  <c r="DH5" i="4" a="1"/>
  <c r="DH5" i="4" s="1"/>
  <c r="DG5" i="4" a="1"/>
  <c r="DG5" i="4" s="1"/>
  <c r="DF5" i="4" a="1"/>
  <c r="DF5" i="4" s="1"/>
  <c r="DE5" i="4" a="1"/>
  <c r="DE5" i="4" s="1"/>
  <c r="DD5" i="4" a="1"/>
  <c r="DD5" i="4" s="1"/>
  <c r="DC5" i="4" a="1"/>
  <c r="DC5" i="4" s="1"/>
  <c r="DB5" i="4" a="1"/>
  <c r="DB5" i="4" s="1"/>
  <c r="DA5" i="4" a="1"/>
  <c r="DA5" i="4" s="1"/>
  <c r="CZ5" i="4" a="1"/>
  <c r="CZ5" i="4" s="1"/>
  <c r="CY5" i="4" a="1"/>
  <c r="CY5" i="4" s="1"/>
  <c r="CX5" i="4" a="1"/>
  <c r="CX5" i="4" s="1"/>
  <c r="CW5" i="4" a="1"/>
  <c r="CW5" i="4" s="1"/>
  <c r="CV5" i="4" a="1"/>
  <c r="CV5" i="4" s="1"/>
  <c r="CU5" i="4" a="1"/>
  <c r="CU5" i="4" s="1"/>
  <c r="CT5" i="4" a="1"/>
  <c r="CT5" i="4" s="1"/>
  <c r="CS5" i="4" a="1"/>
  <c r="CS5" i="4" s="1"/>
  <c r="CR5" i="4" a="1"/>
  <c r="CR5" i="4" s="1"/>
  <c r="CQ5" i="4" a="1"/>
  <c r="CQ5" i="4" s="1"/>
  <c r="CP5" i="4" a="1"/>
  <c r="CP5" i="4" s="1"/>
  <c r="CO5" i="4" a="1"/>
  <c r="CO5" i="4" s="1"/>
  <c r="CN5" i="4" a="1"/>
  <c r="CN5" i="4" s="1"/>
  <c r="CM5" i="4" a="1"/>
  <c r="CM5" i="4" s="1"/>
  <c r="CL5" i="4" a="1"/>
  <c r="CL5" i="4" s="1"/>
  <c r="CK5" i="4" a="1"/>
  <c r="CK5" i="4" s="1"/>
  <c r="CJ5" i="4" a="1"/>
  <c r="CJ5" i="4" s="1"/>
  <c r="CI5" i="4" a="1"/>
  <c r="CI5" i="4" s="1"/>
  <c r="CH5" i="4" a="1"/>
  <c r="CH5" i="4" s="1"/>
  <c r="CG5" i="4" a="1"/>
  <c r="CG5" i="4" s="1"/>
  <c r="CF5" i="4" a="1"/>
  <c r="CF5" i="4" s="1"/>
  <c r="CE5" i="4" a="1"/>
  <c r="CE5" i="4" s="1"/>
  <c r="CD5" i="4" a="1"/>
  <c r="CD5" i="4" s="1"/>
  <c r="CC5" i="4" a="1"/>
  <c r="CC5" i="4" s="1"/>
  <c r="CB5" i="4" a="1"/>
  <c r="CB5" i="4" s="1"/>
  <c r="CA5" i="4" a="1"/>
  <c r="CA5" i="4" s="1"/>
  <c r="BZ5" i="4" a="1"/>
  <c r="BZ5" i="4" s="1"/>
  <c r="BY5" i="4" a="1"/>
  <c r="BY5" i="4" s="1"/>
  <c r="BX5" i="4" a="1"/>
  <c r="BX5" i="4" s="1"/>
  <c r="BW5" i="4" a="1"/>
  <c r="BW5" i="4" s="1"/>
  <c r="BV5" i="4" a="1"/>
  <c r="BV5" i="4" s="1"/>
  <c r="BU5" i="4" a="1"/>
  <c r="BU5" i="4" s="1"/>
  <c r="BT5" i="4" a="1"/>
  <c r="BT5" i="4" s="1"/>
  <c r="BS5" i="4" a="1"/>
  <c r="BS5" i="4" s="1"/>
  <c r="BR5" i="4" a="1"/>
  <c r="BR5" i="4" s="1"/>
  <c r="BQ5" i="4" a="1"/>
  <c r="BQ5" i="4" s="1"/>
  <c r="BP5" i="4" a="1"/>
  <c r="BP5" i="4" s="1"/>
  <c r="BO5" i="4" a="1"/>
  <c r="BO5" i="4" s="1"/>
  <c r="BN5" i="4" a="1"/>
  <c r="BN5" i="4" s="1"/>
  <c r="BM5" i="4" a="1"/>
  <c r="BM5" i="4" s="1"/>
  <c r="BL5" i="4" a="1"/>
  <c r="BL5" i="4" s="1"/>
  <c r="BK5" i="4" a="1"/>
  <c r="BK5" i="4" s="1"/>
  <c r="BJ5" i="4" a="1"/>
  <c r="BJ5" i="4" s="1"/>
  <c r="BI5" i="4" a="1"/>
  <c r="BI5" i="4" s="1"/>
  <c r="BH5" i="4" a="1"/>
  <c r="BH5" i="4" s="1"/>
  <c r="BG5" i="4" a="1"/>
  <c r="BG5" i="4" s="1"/>
  <c r="BF5" i="4" a="1"/>
  <c r="BF5" i="4" s="1"/>
  <c r="BE5" i="4" a="1"/>
  <c r="BE5" i="4" s="1"/>
  <c r="BD5" i="4" a="1"/>
  <c r="BD5" i="4" s="1"/>
  <c r="BC5" i="4" a="1"/>
  <c r="BC5" i="4" s="1"/>
  <c r="BB5" i="4" a="1"/>
  <c r="BB5" i="4" s="1"/>
  <c r="BA5" i="4" a="1"/>
  <c r="BA5" i="4" s="1"/>
  <c r="AZ5" i="4" a="1"/>
  <c r="AZ5" i="4" s="1"/>
  <c r="AY5" i="4" a="1"/>
  <c r="AY5" i="4" s="1"/>
  <c r="AX5" i="4" a="1"/>
  <c r="AX5" i="4" s="1"/>
  <c r="AW5" i="4" a="1"/>
  <c r="AW5" i="4" s="1"/>
  <c r="AV5" i="4" a="1"/>
  <c r="AV5" i="4" s="1"/>
  <c r="AU5" i="4" a="1"/>
  <c r="AU5" i="4" s="1"/>
  <c r="AT5" i="4" a="1"/>
  <c r="AT5" i="4" s="1"/>
  <c r="AS5" i="4" a="1"/>
  <c r="AS5" i="4" s="1"/>
  <c r="AR5" i="4" a="1"/>
  <c r="AR5" i="4" s="1"/>
  <c r="AP5" i="4" a="1"/>
  <c r="AP5" i="4" s="1"/>
  <c r="AO5" i="4" a="1"/>
  <c r="AO5" i="4" s="1"/>
  <c r="AN5" i="4" a="1"/>
  <c r="AN5" i="4" s="1"/>
  <c r="AM5" i="4" a="1"/>
  <c r="AM5" i="4" s="1"/>
  <c r="AL5" i="4" a="1"/>
  <c r="AL5" i="4" s="1"/>
  <c r="AK5" i="4" a="1"/>
  <c r="AK5" i="4" s="1"/>
  <c r="AJ5" i="4" a="1"/>
  <c r="AJ5" i="4" s="1"/>
  <c r="AI5" i="4" a="1"/>
  <c r="AI5" i="4" s="1"/>
  <c r="AH5" i="4" a="1"/>
  <c r="AH5" i="4" s="1"/>
  <c r="AG5" i="4" a="1"/>
  <c r="AG5" i="4" s="1"/>
  <c r="AF5" i="4" a="1"/>
  <c r="AF5" i="4" s="1"/>
  <c r="AE5" i="4" a="1"/>
  <c r="AE5" i="4" s="1"/>
  <c r="AD5" i="4" a="1"/>
  <c r="AD5" i="4" s="1"/>
  <c r="AC5" i="4" a="1"/>
  <c r="AC5" i="4" s="1"/>
  <c r="AB5" i="4" a="1"/>
  <c r="AB5" i="4" s="1"/>
  <c r="AA5" i="4" a="1"/>
  <c r="AA5" i="4" s="1"/>
  <c r="Z5" i="4" a="1"/>
  <c r="Z5" i="4" s="1"/>
  <c r="Y5" i="4" a="1"/>
  <c r="Y5" i="4" s="1"/>
  <c r="X5" i="4" a="1"/>
  <c r="X5" i="4" s="1"/>
  <c r="W5" i="4" a="1"/>
  <c r="W5" i="4" s="1"/>
  <c r="V5" i="4" a="1"/>
  <c r="V5" i="4" s="1"/>
  <c r="U5" i="4" a="1"/>
  <c r="U5" i="4" s="1"/>
  <c r="T5" i="4" a="1"/>
  <c r="T5" i="4" s="1"/>
  <c r="S5" i="4" a="1"/>
  <c r="S5" i="4" s="1"/>
  <c r="R5" i="4" a="1"/>
  <c r="R5" i="4" s="1"/>
  <c r="Q5" i="4" a="1"/>
  <c r="Q5" i="4" s="1"/>
  <c r="P5" i="4" a="1"/>
  <c r="P5" i="4" s="1"/>
  <c r="O5" i="4" a="1"/>
  <c r="O5" i="4" s="1"/>
  <c r="N5" i="4" a="1"/>
  <c r="N5" i="4" s="1"/>
  <c r="M5" i="4" a="1"/>
  <c r="M5" i="4" s="1"/>
  <c r="L5" i="4" a="1"/>
  <c r="L5" i="4" s="1"/>
  <c r="K5" i="4" a="1"/>
  <c r="K5" i="4" s="1"/>
  <c r="J5" i="4" a="1"/>
  <c r="J5" i="4" s="1"/>
  <c r="I5" i="4" a="1"/>
  <c r="I5" i="4" s="1"/>
  <c r="H5" i="4" a="1"/>
  <c r="H5" i="4" s="1"/>
  <c r="G5" i="4" a="1"/>
  <c r="G5" i="4" s="1"/>
  <c r="F5" i="4" a="1"/>
  <c r="F5" i="4" s="1"/>
  <c r="E5" i="4" a="1"/>
  <c r="E5" i="4" s="1"/>
  <c r="D5" i="4" a="1"/>
  <c r="D5" i="4" s="1"/>
  <c r="C5" i="4" a="1"/>
  <c r="C5" i="4" s="1"/>
  <c r="B5" i="4"/>
  <c r="JS3" i="4"/>
  <c r="JR3" i="4"/>
  <c r="JQ3" i="4"/>
  <c r="JP3" i="4"/>
  <c r="JO3" i="4"/>
  <c r="JN3" i="4"/>
  <c r="JM3" i="4"/>
  <c r="JL3" i="4"/>
  <c r="JK3" i="4"/>
  <c r="JJ3" i="4"/>
  <c r="JI3" i="4"/>
  <c r="JH3" i="4"/>
  <c r="JG3" i="4"/>
  <c r="JF3" i="4"/>
  <c r="JE3" i="4"/>
  <c r="JD3" i="4"/>
  <c r="JC3" i="4"/>
  <c r="JB3" i="4"/>
  <c r="JA3" i="4"/>
  <c r="IZ3" i="4"/>
  <c r="IY3" i="4"/>
  <c r="IX3" i="4"/>
  <c r="IW3" i="4"/>
  <c r="IV3" i="4"/>
  <c r="IU3" i="4"/>
  <c r="IT3" i="4"/>
  <c r="IS3" i="4"/>
  <c r="IR3" i="4"/>
  <c r="IQ3" i="4"/>
  <c r="IP3" i="4"/>
  <c r="IO3" i="4"/>
  <c r="IN3" i="4"/>
  <c r="IM3" i="4"/>
  <c r="IL3" i="4"/>
  <c r="IK3" i="4"/>
  <c r="IJ3" i="4"/>
  <c r="II3" i="4"/>
  <c r="IH3" i="4"/>
  <c r="IG3" i="4"/>
  <c r="IF3" i="4"/>
  <c r="IE3" i="4"/>
  <c r="ID3" i="4"/>
  <c r="IC3" i="4"/>
  <c r="IB3" i="4"/>
  <c r="IA3" i="4"/>
  <c r="HZ3" i="4"/>
  <c r="HY3" i="4"/>
  <c r="HX3" i="4"/>
  <c r="HW3" i="4"/>
  <c r="HV3" i="4"/>
  <c r="HU3" i="4"/>
  <c r="HT3" i="4"/>
  <c r="HS3" i="4"/>
  <c r="HR3" i="4"/>
  <c r="HQ3" i="4"/>
  <c r="HP3" i="4"/>
  <c r="HO3" i="4"/>
  <c r="HN3" i="4"/>
  <c r="HM3" i="4"/>
  <c r="HL3" i="4"/>
  <c r="HK3" i="4"/>
  <c r="HJ3" i="4"/>
  <c r="HI3" i="4"/>
  <c r="HH3" i="4"/>
  <c r="HG3" i="4"/>
  <c r="HF3" i="4"/>
  <c r="HE3" i="4"/>
  <c r="HD3" i="4"/>
  <c r="HC3" i="4"/>
  <c r="HB3" i="4"/>
  <c r="HA3" i="4"/>
  <c r="GZ3" i="4"/>
  <c r="GY3" i="4"/>
  <c r="GX3" i="4"/>
  <c r="GW3" i="4"/>
  <c r="GV3" i="4"/>
  <c r="GU3" i="4"/>
  <c r="GT3" i="4"/>
  <c r="GS3" i="4"/>
  <c r="GR3" i="4"/>
  <c r="GQ3" i="4"/>
  <c r="GP3" i="4"/>
  <c r="GO3" i="4"/>
  <c r="GN3" i="4"/>
  <c r="GM3" i="4"/>
  <c r="GL3" i="4"/>
  <c r="GK3" i="4"/>
  <c r="GJ3" i="4"/>
  <c r="GI3" i="4"/>
  <c r="GH3" i="4"/>
  <c r="GG3" i="4"/>
  <c r="GF3" i="4"/>
  <c r="GE3" i="4"/>
  <c r="GD3" i="4"/>
  <c r="GC3" i="4"/>
  <c r="GB3" i="4"/>
  <c r="GA3" i="4"/>
  <c r="FZ3" i="4"/>
  <c r="FY3" i="4"/>
  <c r="FX3" i="4"/>
  <c r="FW3" i="4"/>
  <c r="FV3" i="4"/>
  <c r="FU3" i="4"/>
  <c r="FT3" i="4"/>
  <c r="FS3" i="4"/>
  <c r="FR3" i="4"/>
  <c r="FQ3" i="4"/>
  <c r="FP3" i="4"/>
  <c r="FO3" i="4"/>
  <c r="FN3" i="4"/>
  <c r="FM3" i="4"/>
  <c r="FL3" i="4"/>
  <c r="FK3" i="4"/>
  <c r="FJ3" i="4"/>
  <c r="FI3" i="4"/>
  <c r="FH3" i="4"/>
  <c r="FG3" i="4"/>
  <c r="FF3" i="4"/>
  <c r="FE3" i="4"/>
  <c r="FD3" i="4"/>
  <c r="FC3" i="4"/>
  <c r="FB3" i="4"/>
  <c r="FA3" i="4"/>
  <c r="EZ3" i="4"/>
  <c r="EY3" i="4"/>
  <c r="EX3" i="4"/>
  <c r="EW3" i="4"/>
  <c r="EV3" i="4"/>
  <c r="EU3" i="4"/>
  <c r="ET3" i="4"/>
  <c r="ES3" i="4"/>
  <c r="ER3" i="4"/>
  <c r="EQ3" i="4"/>
  <c r="EP3" i="4"/>
  <c r="EO3" i="4"/>
  <c r="EN3" i="4"/>
  <c r="EM3" i="4"/>
  <c r="EL3" i="4"/>
  <c r="EK3" i="4"/>
  <c r="EJ3" i="4"/>
  <c r="EI3" i="4"/>
  <c r="EH3" i="4"/>
  <c r="EG3" i="4"/>
  <c r="EF3" i="4"/>
  <c r="EE3" i="4"/>
  <c r="ED3" i="4"/>
  <c r="EC3" i="4"/>
  <c r="EB3" i="4"/>
  <c r="EA3" i="4"/>
  <c r="DZ3" i="4"/>
  <c r="DY3" i="4"/>
  <c r="DX3" i="4"/>
  <c r="DW3" i="4"/>
  <c r="DV3" i="4"/>
  <c r="DU3" i="4"/>
  <c r="DT3" i="4"/>
  <c r="DS3" i="4"/>
  <c r="DR3" i="4"/>
  <c r="DQ3" i="4"/>
  <c r="DP3" i="4"/>
  <c r="DO3" i="4"/>
  <c r="DN3" i="4"/>
  <c r="DM3" i="4"/>
  <c r="DL3" i="4"/>
  <c r="DK3" i="4"/>
  <c r="DJ3" i="4"/>
  <c r="DI3" i="4"/>
  <c r="DH3" i="4"/>
  <c r="DG3" i="4"/>
  <c r="DF3" i="4"/>
  <c r="DE3" i="4"/>
  <c r="DD3" i="4"/>
  <c r="DC3" i="4"/>
  <c r="DB3" i="4"/>
  <c r="DA3" i="4"/>
  <c r="CZ3" i="4"/>
  <c r="CY3" i="4"/>
  <c r="CX3" i="4"/>
  <c r="CW3" i="4"/>
  <c r="CV3" i="4"/>
  <c r="CU3" i="4"/>
  <c r="CT3" i="4"/>
  <c r="CS3" i="4"/>
  <c r="CR3" i="4"/>
  <c r="CQ3" i="4"/>
  <c r="CP3" i="4"/>
  <c r="CO3" i="4"/>
  <c r="CN3" i="4"/>
  <c r="CM3" i="4"/>
  <c r="CL3" i="4"/>
  <c r="CK3" i="4"/>
  <c r="CJ3" i="4"/>
  <c r="CI3" i="4"/>
  <c r="CH3" i="4"/>
  <c r="CG3" i="4"/>
  <c r="CF3" i="4"/>
  <c r="CE3" i="4"/>
  <c r="CD3" i="4"/>
  <c r="CC3" i="4"/>
  <c r="CB3" i="4"/>
  <c r="CA3" i="4"/>
  <c r="BZ3" i="4"/>
  <c r="BY3" i="4"/>
  <c r="BX3" i="4"/>
  <c r="BW3" i="4"/>
  <c r="BV3" i="4"/>
  <c r="BU3" i="4"/>
  <c r="BT3" i="4"/>
  <c r="BS3" i="4"/>
  <c r="BR3" i="4"/>
  <c r="BQ3" i="4"/>
  <c r="BP3" i="4"/>
  <c r="BO3" i="4"/>
  <c r="BN3" i="4"/>
  <c r="BM3" i="4"/>
  <c r="BL3" i="4"/>
  <c r="BK3" i="4"/>
  <c r="BJ3" i="4"/>
  <c r="BI3" i="4"/>
  <c r="BH3" i="4"/>
  <c r="BG3" i="4"/>
  <c r="BF3" i="4"/>
  <c r="BE3" i="4"/>
  <c r="BD3" i="4"/>
  <c r="BC3" i="4"/>
  <c r="BB3" i="4"/>
  <c r="BA3" i="4"/>
  <c r="AZ3" i="4"/>
  <c r="AY3" i="4"/>
  <c r="AX3" i="4"/>
  <c r="AW3" i="4"/>
  <c r="AV3" i="4"/>
  <c r="AU3" i="4"/>
  <c r="AT3" i="4"/>
  <c r="AS3" i="4"/>
  <c r="AR3" i="4"/>
  <c r="AQ3" i="4"/>
  <c r="AP3" i="4"/>
  <c r="AO3" i="4"/>
  <c r="AN3" i="4"/>
  <c r="AM3" i="4"/>
  <c r="AL3" i="4"/>
  <c r="AK3" i="4"/>
  <c r="AJ3" i="4"/>
  <c r="AI3" i="4"/>
  <c r="AH3" i="4"/>
  <c r="AG3" i="4"/>
  <c r="AF3" i="4"/>
  <c r="AE3" i="4"/>
  <c r="AD3" i="4"/>
  <c r="AC3" i="4"/>
  <c r="AB3" i="4"/>
  <c r="AA3" i="4"/>
  <c r="Z3" i="4"/>
  <c r="Y3" i="4"/>
  <c r="X3" i="4"/>
  <c r="W3" i="4"/>
  <c r="V3" i="4"/>
  <c r="U3" i="4"/>
  <c r="T3" i="4"/>
  <c r="S3" i="4"/>
  <c r="R3" i="4"/>
  <c r="Q3" i="4"/>
  <c r="P3" i="4"/>
  <c r="O3" i="4"/>
  <c r="N3" i="4"/>
  <c r="M3" i="4"/>
  <c r="L3" i="4"/>
  <c r="K3" i="4"/>
  <c r="J3" i="4"/>
  <c r="I3" i="4"/>
  <c r="H3" i="4"/>
  <c r="G3" i="4"/>
  <c r="F3" i="4"/>
  <c r="E3" i="4"/>
  <c r="D3" i="4"/>
  <c r="C3" i="4"/>
  <c r="B3" i="4"/>
  <c r="B147" i="1"/>
  <c r="C147" i="1" s="1"/>
  <c r="JE5" i="4" s="1"/>
  <c r="D139" i="1"/>
  <c r="D140" i="1" s="1"/>
  <c r="IY5" i="4" s="1"/>
  <c r="C139" i="1"/>
  <c r="IU5" i="4" s="1"/>
  <c r="B139" i="1"/>
  <c r="B140" i="1" s="1"/>
  <c r="IW5" i="4" s="1"/>
  <c r="B66" i="7" a="1"/>
  <c r="B66" i="7" s="1"/>
  <c r="B65" i="7" a="1"/>
  <c r="B65" i="7" s="1"/>
  <c r="B64" i="7" a="1"/>
  <c r="B64" i="7" s="1"/>
  <c r="C64" i="7" s="1"/>
  <c r="B51" i="7" a="1"/>
  <c r="B51" i="7" s="1"/>
  <c r="C51" i="7" s="1"/>
  <c r="B50" i="7" a="1"/>
  <c r="B50" i="7" s="1"/>
  <c r="C50" i="7" s="1"/>
  <c r="B49" i="7" a="1"/>
  <c r="B49" i="7" s="1"/>
  <c r="C49" i="7" s="1"/>
  <c r="B48" i="7" a="1"/>
  <c r="B48" i="7" s="1"/>
  <c r="C48" i="7" s="1"/>
  <c r="B47" i="7" a="1"/>
  <c r="B47" i="7" s="1"/>
  <c r="C47" i="7" s="1"/>
  <c r="C46" i="7"/>
  <c r="C45" i="7"/>
  <c r="C44" i="7"/>
  <c r="B70" i="7"/>
  <c r="C70" i="7" s="1"/>
  <c r="B42" i="7"/>
  <c r="C42" i="7" s="1"/>
  <c r="B41" i="7"/>
  <c r="C41" i="7" s="1"/>
  <c r="C40" i="7"/>
  <c r="B39" i="7"/>
  <c r="C39" i="7" s="1"/>
  <c r="C38" i="7"/>
  <c r="C37" i="7"/>
  <c r="C36" i="7"/>
  <c r="C35" i="7"/>
  <c r="C34" i="7"/>
  <c r="B69" i="7"/>
  <c r="C69" i="7" s="1"/>
  <c r="B32" i="7"/>
  <c r="C32" i="7" s="1"/>
  <c r="B31" i="7"/>
  <c r="C31" i="7" s="1"/>
  <c r="B30" i="7"/>
  <c r="C30" i="7" s="1"/>
  <c r="B29" i="7"/>
  <c r="C29" i="7" s="1"/>
  <c r="C28" i="7"/>
  <c r="C27" i="7"/>
  <c r="B26" i="7"/>
  <c r="C25" i="7"/>
  <c r="B56" i="7" l="1"/>
  <c r="A147" i="1"/>
  <c r="JC5" i="4" s="1"/>
  <c r="O147" i="1"/>
  <c r="A148" i="1" s="1"/>
  <c r="IT5" i="4"/>
  <c r="JD5" i="4"/>
  <c r="IV5" i="4"/>
  <c r="AQ5" i="4" a="1"/>
  <c r="AQ5" i="4" s="1"/>
  <c r="C135" i="1"/>
  <c r="C140" i="1" s="1"/>
  <c r="C26" i="7"/>
  <c r="C24" i="7"/>
  <c r="Q147" i="1" l="1"/>
  <c r="JQ5" i="4"/>
  <c r="II5" i="4"/>
  <c r="IX5" i="4"/>
  <c r="C56" i="7"/>
  <c r="JS5" i="4" l="1"/>
  <c r="B68" i="7" a="1"/>
  <c r="B68" i="7" s="1"/>
  <c r="C68"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tc={C0384479-BA60-4E47-9092-E4CA6E1D18E2}</author>
  </authors>
  <commentList>
    <comment ref="K146" authorId="0" shapeId="0" xr:uid="{C0384479-BA60-4E47-9092-E4CA6E1D18E2}">
      <text>
        <t>[Threaded comment]
Your version of Excel allows you to read this threaded comment; however, any edits to it will get removed if the file is opened in a newer version of Excel. Learn more: https://go.microsoft.com/fwlink/?linkid=870924
Comment:
    Full-time annual equivalent staff. Five staff members working for six months (half a year) would be 2.5 FTE.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<sst xmlns="http://schemas.openxmlformats.org/spreadsheetml/2006/main" count="1596" uniqueCount="1124">
  <si>
    <t>Market Sustainability and Fair Cost of Care Fund: Information to be reported by each local authority</t>
  </si>
  <si>
    <t>Version 3.0</t>
  </si>
  <si>
    <r>
      <rPr>
        <b/>
        <sz val="12"/>
        <color rgb="FFFF0000"/>
        <rFont val="Calibri"/>
        <family val="2"/>
        <scheme val="minor"/>
      </rPr>
      <t xml:space="preserve">Important: </t>
    </r>
    <r>
      <rPr>
        <b/>
        <sz val="12"/>
        <rFont val="Calibri"/>
        <family val="2"/>
        <scheme val="minor"/>
      </rPr>
      <t xml:space="preserve">Final data submission will be conducted via a website, not this template. </t>
    </r>
    <r>
      <rPr>
        <sz val="12"/>
        <rFont val="Calibri"/>
        <family val="2"/>
        <scheme val="minor"/>
      </rPr>
      <t xml:space="preserve">This template is intended to help you prepare for the data submission website, including for its data validation conditions. </t>
    </r>
  </si>
  <si>
    <t xml:space="preserve">DHSC is currently developing an online portal where local authorities will submit their Fair Cost of Care exercise results, reports and Market Sustainability Plans. </t>
  </si>
  <si>
    <t>Using an online portal improves data protection and security compared to submitting an Excel template via a less secure email inbox.</t>
  </si>
  <si>
    <t xml:space="preserve">An online portal will also significantly reduce the likelihood of error or need for resubmissions, in addition to reducing the resource required to process and analyse the returns. </t>
  </si>
  <si>
    <r>
      <t>Details regarding how to submit Fair Cost of Care data to the portal will be shared</t>
    </r>
    <r>
      <rPr>
        <sz val="12"/>
        <color rgb="FFC00000"/>
        <rFont val="Calibri"/>
        <family val="2"/>
        <scheme val="minor"/>
      </rPr>
      <t xml:space="preserve"> </t>
    </r>
    <r>
      <rPr>
        <sz val="12"/>
        <color theme="1"/>
        <rFont val="Calibri"/>
        <family val="2"/>
        <scheme val="minor"/>
      </rPr>
      <t xml:space="preserve">at the earliest time possible in advance of the 14th of October deadline. </t>
    </r>
  </si>
  <si>
    <t xml:space="preserve">Certain data validation conditions will be built into the portal. For example, local authorities will not be able to submit their return if they have entered negative numbers into cells. </t>
  </si>
  <si>
    <t xml:space="preserve">Whilst FCOC data returns should be entered using the online portal, familiarisation with the new version of Annex A is encouraged as preparation in case of technical issues with the portal and since the same data validation checks that will be present in the portal have also been built into the new version of Annex A. </t>
  </si>
  <si>
    <t xml:space="preserve">These data validation checks are set out below. We recommend that local authorities test their return by entering their data into this Annex A template ahead of their portal submission. </t>
  </si>
  <si>
    <t>If their return meets all the compulsory conditions below then they will be able to submit successfully to the portal.</t>
  </si>
  <si>
    <t>Conditions and Data Validation</t>
  </si>
  <si>
    <t>The table below sets out a series of conditions which indicate whether or not the template has been completed correctly.</t>
  </si>
  <si>
    <t xml:space="preserve">The coloured box beside each condition will turn green if the condition is met and remain red if it is not. </t>
  </si>
  <si>
    <t xml:space="preserve">The online submission portal will have the same data validation conditions as this Annex A template. If you attempt to submit your return without meeting all of the compulsory conditions below then you will not be allowed to submit. </t>
  </si>
  <si>
    <t xml:space="preserve">You should also aim to complete the second block of optional conditions, however these are not necessary for submission. </t>
  </si>
  <si>
    <t>Compulsory Condition</t>
  </si>
  <si>
    <t>Has the Condition Been Met?</t>
  </si>
  <si>
    <t>Has a name and email address been provided?</t>
  </si>
  <si>
    <t>Has a nursing staff cost estimate been provided for nursing care?</t>
  </si>
  <si>
    <t>Have care staff estimates been provided for residential and nursing care?</t>
  </si>
  <si>
    <t>Have total care home staffing estimates been provided?</t>
  </si>
  <si>
    <t>Have total premises cost estimates been provided?</t>
  </si>
  <si>
    <t>Have total supplies costs estimates been provided?</t>
  </si>
  <si>
    <t>Have total head office cost estimates been provided?</t>
  </si>
  <si>
    <t>Have return on operations estimates been provided?</t>
  </si>
  <si>
    <t>Have return on capital estimates been provided?</t>
  </si>
  <si>
    <t xml:space="preserve">Have total cost estimates been provided? </t>
  </si>
  <si>
    <t>Have estimates of number of nursing hours been provided?</t>
  </si>
  <si>
    <t>Have estimates of number of carer hours been provided?</t>
  </si>
  <si>
    <t>Has average carer basic pay been provided?</t>
  </si>
  <si>
    <t>Has average nurse basic pay been provided?</t>
  </si>
  <si>
    <t>Has an estimate of direct care costs been provided?</t>
  </si>
  <si>
    <t>Has an estimate of travel time costs been provided?</t>
  </si>
  <si>
    <t>Has an estimate of total careworker costs been provided?</t>
  </si>
  <si>
    <t>Has an estimate of total business costs been provided?</t>
  </si>
  <si>
    <t>Has a return on operations estimate been provided?</t>
  </si>
  <si>
    <t>Has an estimate of total costs been provided?</t>
  </si>
  <si>
    <t>Has carer basic pay per hour been provided?</t>
  </si>
  <si>
    <t>Have average 2021/22 external provider fee rates been provided?</t>
  </si>
  <si>
    <t>Have average 2022/23 external provider fee rates been provided?</t>
  </si>
  <si>
    <t>Have figures for spending associated with increasing domiciliary care fees been provided?</t>
  </si>
  <si>
    <t>Have figures for spending associated with increasing care home without nursing fees been provided?</t>
  </si>
  <si>
    <t>Have figures for spending associated with increasing care home with nursing fees been provided?</t>
  </si>
  <si>
    <t xml:space="preserve">Have figures for spending associated with internal resourcing for implementation activities been provided? </t>
  </si>
  <si>
    <t>Have figures for spending associated with external resourcing for implementation activities been provided?</t>
  </si>
  <si>
    <t xml:space="preserve">Have all compulsory conditions been met? </t>
  </si>
  <si>
    <t>Secondary Conditions</t>
  </si>
  <si>
    <t>Has a telephone contact been provided?</t>
  </si>
  <si>
    <t xml:space="preserve">Has number of eligible locations been completed? </t>
  </si>
  <si>
    <t>Has number of residents covered by responses been completed?</t>
  </si>
  <si>
    <t>Has the biggest sustainability challenge for homecare been listed?</t>
  </si>
  <si>
    <t>Has the biggest sustainability challenge for care homes without nursing been listed?</t>
  </si>
  <si>
    <t>Has the biggest sustainability challenge for care homes with nursing been listed?</t>
  </si>
  <si>
    <t>Has a freehold valuation estimate been provided?</t>
  </si>
  <si>
    <t xml:space="preserve">Is the % of funding spent on implementation activities less than 25%? </t>
  </si>
  <si>
    <t>Has number of survey responses received for care homes been completed?</t>
  </si>
  <si>
    <t>Has the number of responses and number of eligible locations for domiciliary care been completed?</t>
  </si>
  <si>
    <t>Objective of this template</t>
  </si>
  <si>
    <t>To report the results of your cost of care exercise and break down your Market Sustainability and Fair Cost of Care Fund spending.</t>
  </si>
  <si>
    <t xml:space="preserve">Please complete the tables below. If you do not have figures for a particular cell then it can be left blank. However, do note that in order to fulfil the conditions set out below, a positive number must be entered into particular cells. </t>
  </si>
  <si>
    <t>a) Numbers are required in cells that are intended to contain a money amount or number; an error message will be shown otherwise.</t>
  </si>
  <si>
    <t>b) Data can be entered into orange cells only. Darker orange cells denote subtotals; these were previously forced to equal the sum of the detail rows below them, but councils can adopt the most appropriate median-based analytical approach to subtotals based on the data that they have obtained.</t>
  </si>
  <si>
    <t xml:space="preserve">c) Totals were previously automatically calculated from subtotals, however councils should now adopt the most appropriate median-based analytical approach to totals based on the data they have obtained. The median could be the sum of the subtotal medians, or the median across each provider's total, or other defensible approaches. Ultimately, the report must justify the approaches taken. </t>
  </si>
  <si>
    <r>
      <t xml:space="preserve">d) The cost of care exercise results that you report should be in </t>
    </r>
    <r>
      <rPr>
        <b/>
        <sz val="14"/>
        <color theme="1"/>
        <rFont val="Calibri"/>
        <family val="2"/>
        <scheme val="minor"/>
      </rPr>
      <t>April 2022 prices</t>
    </r>
    <r>
      <rPr>
        <sz val="14"/>
        <color theme="1"/>
        <rFont val="Calibri"/>
        <family val="2"/>
        <scheme val="minor"/>
      </rPr>
      <t>. This means that if you collected data for 2021/22 or earlier, you will need to adjust the data for changes in the National Living Wage and inflation, as explained and justified in your report.</t>
    </r>
  </si>
  <si>
    <t>e) You may report zeros where appropriate. However it is not sufficient to only complete the subtotal and total rows, with zeros everywhere else. Care must be taken to carefully differentiate zero and missing values.</t>
  </si>
  <si>
    <t>f) If you have been unable to gather data that differentiates standard needs and enhanced needs, please enter the same numbers in the standard needs and enhanced needs boxes.</t>
  </si>
  <si>
    <t>(1) Please click the orange box below and choose your local authority.</t>
  </si>
  <si>
    <t>Description</t>
  </si>
  <si>
    <t>Data item</t>
  </si>
  <si>
    <t>Local Authority Name</t>
  </si>
  <si>
    <t>Kensington and Chelsea</t>
  </si>
  <si>
    <t>(2) Please enter the details of the person completing this form.</t>
  </si>
  <si>
    <t>Name</t>
  </si>
  <si>
    <t>Email</t>
  </si>
  <si>
    <t>Telephone</t>
  </si>
  <si>
    <t>(3) Please enter the results of your cost of care exercise into the templates below.</t>
  </si>
  <si>
    <t>Note that these should be the overall median local authority level results of your cost of care exercise. You should not provide location/provider level data to DHSC.</t>
  </si>
  <si>
    <t>If you have used the LGA tools, your results should follow the cost structure below. It may be possible to copy and paste your cost of care exercise results into the table below.</t>
  </si>
  <si>
    <t>Cost of care exercise results for age 65+ care homes:</t>
  </si>
  <si>
    <t>Cost of care exercise results - all cells should be £ per resident per week, MEDIANS.</t>
  </si>
  <si>
    <t>65+ care home places without nursing</t>
  </si>
  <si>
    <t>65+ care home places without nursing, enhanced needs</t>
  </si>
  <si>
    <t>65+ care home places with nursing</t>
  </si>
  <si>
    <t>65+ care home places with nursing, enhanced needs</t>
  </si>
  <si>
    <t>Total Care Home Staffing</t>
  </si>
  <si>
    <t>Nursing Staff</t>
  </si>
  <si>
    <t>Care Staff</t>
  </si>
  <si>
    <t>Therapy Staff (Occupational &amp; Physio)</t>
  </si>
  <si>
    <t>Activity Coordinators</t>
  </si>
  <si>
    <t>Service Management (Registered Manager/Deputy)</t>
  </si>
  <si>
    <t xml:space="preserve">Reception &amp; Admin staff at the home </t>
  </si>
  <si>
    <t>Chefs / Cooks</t>
  </si>
  <si>
    <t>Domestic staff (cleaning, laundry &amp; kitchen)</t>
  </si>
  <si>
    <t>Maintenance &amp; Gardening</t>
  </si>
  <si>
    <t>Other care home staffing (please specify)</t>
  </si>
  <si>
    <t>Total Care Home Premises</t>
  </si>
  <si>
    <t>Fixtures &amp; fittings</t>
  </si>
  <si>
    <t>Repairs and maintenance</t>
  </si>
  <si>
    <t>Furniture, furnishings and equipment</t>
  </si>
  <si>
    <t>Other care home premises costs (please specify)</t>
  </si>
  <si>
    <t>Total Care Home Supplies and Services</t>
  </si>
  <si>
    <t>Food supplies</t>
  </si>
  <si>
    <t xml:space="preserve">Domestic and cleaning supplies </t>
  </si>
  <si>
    <t>Medical supplies (excluding PPE)</t>
  </si>
  <si>
    <t>PPE</t>
  </si>
  <si>
    <t>Office supplies (home specific)</t>
  </si>
  <si>
    <t>Insurance (all risks)</t>
  </si>
  <si>
    <t>Registration fees</t>
  </si>
  <si>
    <t>Telephone &amp; internet</t>
  </si>
  <si>
    <t>Council tax / rates</t>
  </si>
  <si>
    <t>Electricity, Gas &amp; Water</t>
  </si>
  <si>
    <t>Trade and clinical waste</t>
  </si>
  <si>
    <t>Transport &amp; Activities</t>
  </si>
  <si>
    <t>Other care home supplies and services costs (please specify)</t>
  </si>
  <si>
    <t>Total Head Office</t>
  </si>
  <si>
    <t>Central / Regional Management</t>
  </si>
  <si>
    <t>Support Services (finance / HR / legal / marketing etc.)</t>
  </si>
  <si>
    <t>Recruitment, Training &amp; Vetting (incl. DBS checks)</t>
  </si>
  <si>
    <t>Other head office costs (please specify)</t>
  </si>
  <si>
    <t>Total Return on Operations</t>
  </si>
  <si>
    <t>Note: this does not have to be the median of reported ROO. Local authorities are able to exercise their judgement in the estimation of their ROO, as defended in their report</t>
  </si>
  <si>
    <t>Total Return on Capital</t>
  </si>
  <si>
    <t>Note: this does not have to be the median of reported ROC. Local authorities are able to exercise their judgement in the estimation of their ROC, as defended in their report</t>
  </si>
  <si>
    <t>TOTAL</t>
  </si>
  <si>
    <t>Note: this no longer the sum of the subtotal medians. Local authorities are able to adopt the most appropriate median-based analytical approach to the estimation of their total median FCOC.</t>
  </si>
  <si>
    <t>Supporting information on important cost drivers used in the calculations:</t>
  </si>
  <si>
    <t>Number of location level survey responses received</t>
  </si>
  <si>
    <t>5​</t>
  </si>
  <si>
    <t>4​</t>
  </si>
  <si>
    <t>3​</t>
  </si>
  <si>
    <t>Number of locations eligible to fill in the survey (excluding those found to be ineligible)</t>
  </si>
  <si>
    <t>​</t>
  </si>
  <si>
    <t>Number of residents covered by the responses</t>
  </si>
  <si>
    <t>78.75​</t>
  </si>
  <si>
    <t>48​</t>
  </si>
  <si>
    <t>67​</t>
  </si>
  <si>
    <t>35.75​</t>
  </si>
  <si>
    <t>Number of carer hours per resident per week</t>
  </si>
  <si>
    <t>28.59​</t>
  </si>
  <si>
    <t>26.82​</t>
  </si>
  <si>
    <t>29.77​</t>
  </si>
  <si>
    <t>Number of nursing hours per resident per week</t>
  </si>
  <si>
    <t>N/a​</t>
  </si>
  <si>
    <t>14.46​</t>
  </si>
  <si>
    <t>15.42​</t>
  </si>
  <si>
    <t>Average carer basic pay per hour</t>
  </si>
  <si>
    <t>£11.01​</t>
  </si>
  <si>
    <t>Average nurse basic pay per hour</t>
  </si>
  <si>
    <t>£20.19​</t>
  </si>
  <si>
    <t>20.19​</t>
  </si>
  <si>
    <t>Average occupancy as a percentage of active beds</t>
  </si>
  <si>
    <t>94.45%​</t>
  </si>
  <si>
    <t>Freehold valuation per bed</t>
  </si>
  <si>
    <t>£360,656.46​</t>
  </si>
  <si>
    <t>Cost of care exercise results for age 18+ domiciliary care</t>
  </si>
  <si>
    <t>If your cost of care exercise breaks domiciliary care costs down into different categories, such as urban and rural, the table below should reflect the overall weighted average cost across your categories.</t>
  </si>
  <si>
    <t>Cost of care exercise results - all cells should be £ per contact hour, MEDIANS.</t>
  </si>
  <si>
    <t>18+ domiciliary care</t>
  </si>
  <si>
    <t>Total Careworker Costs</t>
  </si>
  <si>
    <t>Direct care</t>
  </si>
  <si>
    <t>Travel time</t>
  </si>
  <si>
    <t>Mileage</t>
  </si>
  <si>
    <t>Training (staff time)</t>
  </si>
  <si>
    <t>Holiday</t>
  </si>
  <si>
    <t>Additional noncontact pay costs</t>
  </si>
  <si>
    <t>Sickness/maternity and paternity pay</t>
  </si>
  <si>
    <t>Notice/suspension pay</t>
  </si>
  <si>
    <t>NI (direct care hours)</t>
  </si>
  <si>
    <t>Pension (direct care hours)</t>
  </si>
  <si>
    <t>Total Business Costs</t>
  </si>
  <si>
    <t>Back office staff</t>
  </si>
  <si>
    <t>Travel costs (parking/vehicle lease et cetera)</t>
  </si>
  <si>
    <t>Rent/rates/utilities</t>
  </si>
  <si>
    <t>Recruitment/DBS</t>
  </si>
  <si>
    <t>Training (third party)</t>
  </si>
  <si>
    <t>IT (hardware, software CRM, ECM)</t>
  </si>
  <si>
    <t>Telephony</t>
  </si>
  <si>
    <t>Stationery/postage</t>
  </si>
  <si>
    <t>Insurance</t>
  </si>
  <si>
    <t>Legal/finance/professional fees</t>
  </si>
  <si>
    <t>Marketing</t>
  </si>
  <si>
    <t>Audit and compliance</t>
  </si>
  <si>
    <t>Uniforms and other consumables</t>
  </si>
  <si>
    <t>Assistive technology</t>
  </si>
  <si>
    <t>Central/head office recharges</t>
  </si>
  <si>
    <t>Other overheads</t>
  </si>
  <si>
    <t>CQC fees</t>
  </si>
  <si>
    <t xml:space="preserve">Carer basic pay per hour </t>
  </si>
  <si>
    <t> £11.13​</t>
  </si>
  <si>
    <t>Minutes of travel per contact hour</t>
  </si>
  <si>
    <t> 11.1​</t>
  </si>
  <si>
    <t>Mileage payment per mile</t>
  </si>
  <si>
    <t>£0.45 ​</t>
  </si>
  <si>
    <t>Total direct care hours per annum</t>
  </si>
  <si>
    <t> 445,918​</t>
  </si>
  <si>
    <t>(4) Please reproduce your 2021/22 and 2022/23 external provider fee rates below (using iBCF definitions as set out on the 'iBCF fee rate definitions' tab).</t>
  </si>
  <si>
    <t>18+ homecare, £ per contact hour</t>
  </si>
  <si>
    <t>65+ care home without nursing, £ per resident per week</t>
  </si>
  <si>
    <t>65+ care with nursing, £ per resident per week</t>
  </si>
  <si>
    <t>Cost of care exercise result (from above)</t>
  </si>
  <si>
    <t>User-weighted averages are calculated from above. The rate for 65+ care with nursing should not have had the NHS funded nursing care rate deducted from it.</t>
  </si>
  <si>
    <t>Average 2021/22 external provider fee rate ​(using iBCF definitions, consistently with 2022/23)</t>
  </si>
  <si>
    <t>See the 'iBCF fee rate definitions' tab.</t>
  </si>
  <si>
    <t>Average 2022/23 external provider fee rate ​(using iBCF definitions)</t>
  </si>
  <si>
    <t>NHS funded nursing care rate 2022/23</t>
  </si>
  <si>
    <t>Not applicable</t>
  </si>
  <si>
    <t>https://www.gov.uk/government/news/increased-funding-for-nursing-in-care-homes</t>
  </si>
  <si>
    <t>Average 2022/23 external provider fee rate with FNC where applicable</t>
  </si>
  <si>
    <t>Hence distance from cost of care exercise result (%)</t>
  </si>
  <si>
    <t>Hence 2022/23 fee uplift compared to 2021/22 (%, excluding FNC)</t>
  </si>
  <si>
    <t xml:space="preserve">(5) Please complete the orange boxes below detailing how you have spent the Fair Cost of Care and Market Sustainability grant for 2022-23. </t>
  </si>
  <si>
    <t>LA code, auto populated</t>
  </si>
  <si>
    <t>LA name, auto populated</t>
  </si>
  <si>
    <t>Fair Cost of Care and Market Sustainability Grant 2022-23, auto populated.</t>
  </si>
  <si>
    <t>(1) Spending associated with fee increases for 18+ domiciliary care (including domiciliary care providers who operate in extra care settings), £</t>
  </si>
  <si>
    <t>Biggest sustainability challenge for 18+ homecare</t>
  </si>
  <si>
    <t>(2) Spending associated with fee increases for 65+ care home places without nursing, £</t>
  </si>
  <si>
    <t>Biggest sustainability challenge for 65+ care home places without nursing</t>
  </si>
  <si>
    <t>(3) Spending associated with fee increases for 65+ care home places with nursing, £</t>
  </si>
  <si>
    <t>Biggest sustainability challenge for 65+ care home places with nursing</t>
  </si>
  <si>
    <t>(4) Spending associated with internal resourcing for implementation activities, £</t>
  </si>
  <si>
    <t>Number of annual FTEs</t>
  </si>
  <si>
    <t>Short description of spend</t>
  </si>
  <si>
    <t>(5) Spending associated with external resourcing for implementation activities, £</t>
  </si>
  <si>
    <t>Short description of spend2</t>
  </si>
  <si>
    <t>(6) Other spending not accounted for in previous columns, £ auto populated</t>
  </si>
  <si>
    <t>Short description of spend3</t>
  </si>
  <si>
    <t>Percentage of spending that is not on fee rates, % auto populated</t>
  </si>
  <si>
    <t>Hence spend per FTE</t>
  </si>
  <si>
    <t>iBCF fee rate definitions</t>
  </si>
  <si>
    <t xml:space="preserve">The improved Better Care Fund (iBCF) fee rate collection began in Q2 2017/18 following additional Adult Social Care funding announced at Spring Budget 2017. As an in-year collection, it was intended to gather more timely information on fee rates and fee uplifts, and was focused on fee rates paid to external care providers of home care and 65+ care homes for local authority eligible clients as defined below. </t>
  </si>
  <si>
    <t>Health and Wellbeing Boards (HWBs) have reported fee rate information to the Better Care Fund team (formerly known as the Better Care Support Team) at end Q2 2017/18, Q2 2018/19, Q2 2019/20, Q4 2020/21 and Q4 2021/22. The intention is that this fee rate information will be collected as part of the Fair Cost of Care process for 2022/23 onwards.</t>
  </si>
  <si>
    <t>Fee rates for each local authority on GOV.UK for 2020 to 2021</t>
  </si>
  <si>
    <t>Fee rates for each local authority on GOV.UK for earlier years</t>
  </si>
  <si>
    <t>Definitions:</t>
  </si>
  <si>
    <r>
      <t>Reported fee rates should cover average fees paid by your local authority (gross of client contributions/user charges) to external care providers for your local authority's eligible clients.</t>
    </r>
    <r>
      <rPr>
        <sz val="12"/>
        <color rgb="FF000000"/>
        <rFont val="Calibri"/>
        <family val="2"/>
        <scheme val="minor"/>
      </rPr>
      <t xml:space="preserve"> The averages will likely need to be calculated from records of payments paid to social care providers and the number of client weeks they relate to, unless you already have suitable management information. </t>
    </r>
  </si>
  <si>
    <r>
      <t xml:space="preserve">We are interested ONLY in the average fees actually received by external care providers for your local authority's eligible supported clients (gross of client contributions/user charges), </t>
    </r>
    <r>
      <rPr>
        <sz val="12"/>
        <color rgb="FF000000"/>
        <rFont val="Calibri"/>
        <family val="2"/>
        <scheme val="minor"/>
      </rPr>
      <t>reflecting what your local authority is able to afford.</t>
    </r>
  </si>
  <si>
    <r>
      <t xml:space="preserve"> Specifically the averages SHOULD therefore:</t>
    </r>
    <r>
      <rPr>
        <sz val="12"/>
        <color rgb="FF000000"/>
        <rFont val="Calibri"/>
        <family val="2"/>
        <scheme val="minor"/>
      </rPr>
      <t xml:space="preserve"> </t>
    </r>
  </si>
  <si>
    <t>- EXCLUDE/BE NET OF any amounts that you usually include in reported fee rates but are not paid to care providers e.g. your local authority's own staff costs in managing the commissioning of places.</t>
  </si>
  <si>
    <t xml:space="preserve">- EXCLUDE/BE NET OF any amounts that are paid from sources other than eligible local authority funding and client contributions/user charges, i.e. you should EXCLUDE third party top-ups, NHS Funded Nursing Care and full cost paying clients. </t>
  </si>
  <si>
    <t>- EXCLUDE/BE NET OF whole-market COVID-19 support such as Infection Control Fund payments.</t>
  </si>
  <si>
    <t>- INCLUDE/BE GROSS OF client contributions /user charges.</t>
  </si>
  <si>
    <t>- INCLUDE fees paid under spot and block contracts, fees paid under a dynamic purchasing system, payments for travel time in home care, any allowances for external provider staff training, fees directly commissioned by your local authority and fees commissioned by your local authority as part of a Managed Personal Budget.</t>
  </si>
  <si>
    <r>
      <t xml:space="preserve">If you only have average fees at a more detailed breakdown level than the three service types of home care, 65+ residential and 65+ nursing requested below (e.g. you have the more detailed categories of 65+ residential without dementia, 65+ residential with dementia) </t>
    </r>
    <r>
      <rPr>
        <b/>
        <sz val="12"/>
        <color rgb="FF000000"/>
        <rFont val="Calibri"/>
        <family val="2"/>
        <scheme val="minor"/>
      </rPr>
      <t>please calculate for each of the three service types an average weighted by the proportion of clients that receive each detailed category:</t>
    </r>
    <r>
      <rPr>
        <sz val="12"/>
        <color rgb="FF000000"/>
        <rFont val="Calibri"/>
        <family val="2"/>
        <scheme val="minor"/>
      </rPr>
      <t xml:space="preserve"> </t>
    </r>
  </si>
  <si>
    <t>1. Take the number of clients receiving the service for each detailed category.</t>
  </si>
  <si>
    <t>2. Divide the number of clients receiving the service for each detailed category (e.g. age 65+ residential without dementia, age 65+ residential with dementia) by the total number of clients receiving the relevant service (e.g. age 65+ residential).</t>
  </si>
  <si>
    <t>3. Multiply the resultant proportions from Step 2 by the corresponding fee paid for each detailed category.</t>
  </si>
  <si>
    <t xml:space="preserve">4. For each service type, sum the resultant detailed category figures from Step 3. </t>
  </si>
  <si>
    <t>ONS code</t>
  </si>
  <si>
    <t>Local Authority name</t>
  </si>
  <si>
    <t>E09000002</t>
  </si>
  <si>
    <t>Barking and Dagenham</t>
  </si>
  <si>
    <t>E09000003</t>
  </si>
  <si>
    <t>Barnet</t>
  </si>
  <si>
    <t>E08000016</t>
  </si>
  <si>
    <t>Barnsley</t>
  </si>
  <si>
    <t>E06000022</t>
  </si>
  <si>
    <t>Bath and North East Somerset</t>
  </si>
  <si>
    <t>E06000055</t>
  </si>
  <si>
    <t>Bedford</t>
  </si>
  <si>
    <t>E09000004</t>
  </si>
  <si>
    <t>Bexley</t>
  </si>
  <si>
    <t>E08000025</t>
  </si>
  <si>
    <t>Birmingham</t>
  </si>
  <si>
    <t>E06000008</t>
  </si>
  <si>
    <t>Blackburn with Darwen</t>
  </si>
  <si>
    <t>E06000009</t>
  </si>
  <si>
    <t>Blackpool</t>
  </si>
  <si>
    <t>E08000001</t>
  </si>
  <si>
    <t>Bolton</t>
  </si>
  <si>
    <t>E06000058</t>
  </si>
  <si>
    <t>Bournemouth, Christchurch and Poole</t>
  </si>
  <si>
    <t>E06000036</t>
  </si>
  <si>
    <t>Bracknell Forest</t>
  </si>
  <si>
    <t>E08000032</t>
  </si>
  <si>
    <t>Bradford</t>
  </si>
  <si>
    <t>E09000005</t>
  </si>
  <si>
    <t>Brent</t>
  </si>
  <si>
    <t>E06000043</t>
  </si>
  <si>
    <t>Brighton and Hove</t>
  </si>
  <si>
    <t>E06000023</t>
  </si>
  <si>
    <t>Bristol, City of</t>
  </si>
  <si>
    <t>E09000006</t>
  </si>
  <si>
    <t>Bromley</t>
  </si>
  <si>
    <t>E06000060</t>
  </si>
  <si>
    <t>Buckinghamshire</t>
  </si>
  <si>
    <t>E08000002</t>
  </si>
  <si>
    <t>Bury</t>
  </si>
  <si>
    <t>E08000033</t>
  </si>
  <si>
    <t>Calderdale</t>
  </si>
  <si>
    <t>E10000003</t>
  </si>
  <si>
    <t>Cambridgeshire</t>
  </si>
  <si>
    <t>E09000007</t>
  </si>
  <si>
    <t>Camden</t>
  </si>
  <si>
    <t>E06000056</t>
  </si>
  <si>
    <t>Central Bedfordshire</t>
  </si>
  <si>
    <t>E06000049</t>
  </si>
  <si>
    <t>Cheshire East</t>
  </si>
  <si>
    <t>E06000050</t>
  </si>
  <si>
    <t>Cheshire West and Chester</t>
  </si>
  <si>
    <t>E09000001</t>
  </si>
  <si>
    <t>City of London</t>
  </si>
  <si>
    <t>E06000052</t>
  </si>
  <si>
    <t>Cornwall</t>
  </si>
  <si>
    <t>E06000047</t>
  </si>
  <si>
    <t>County Durham</t>
  </si>
  <si>
    <t>E08000026</t>
  </si>
  <si>
    <t>Coventry</t>
  </si>
  <si>
    <t>E09000008</t>
  </si>
  <si>
    <t>Croydon</t>
  </si>
  <si>
    <t>E10000006</t>
  </si>
  <si>
    <t>Cumbria</t>
  </si>
  <si>
    <t>E06000005</t>
  </si>
  <si>
    <t>Darlington</t>
  </si>
  <si>
    <t>E06000015</t>
  </si>
  <si>
    <t>Derby</t>
  </si>
  <si>
    <t>E10000007</t>
  </si>
  <si>
    <t>Derbyshire</t>
  </si>
  <si>
    <t>E10000008</t>
  </si>
  <si>
    <t>Devon</t>
  </si>
  <si>
    <t>E08000017</t>
  </si>
  <si>
    <t>Doncaster</t>
  </si>
  <si>
    <t>E06000059</t>
  </si>
  <si>
    <t>Dorset</t>
  </si>
  <si>
    <t>E08000027</t>
  </si>
  <si>
    <t>Dudley</t>
  </si>
  <si>
    <t>E09000009</t>
  </si>
  <si>
    <t>Ealing</t>
  </si>
  <si>
    <t>E06000011</t>
  </si>
  <si>
    <t>East Riding of Yorkshire</t>
  </si>
  <si>
    <t>E10000011</t>
  </si>
  <si>
    <t>East Sussex</t>
  </si>
  <si>
    <t>E09000010</t>
  </si>
  <si>
    <t>Enfield</t>
  </si>
  <si>
    <t>E10000012</t>
  </si>
  <si>
    <t>Essex</t>
  </si>
  <si>
    <t>E08000037</t>
  </si>
  <si>
    <t>Gateshead</t>
  </si>
  <si>
    <t>E10000013</t>
  </si>
  <si>
    <t>Gloucestershire</t>
  </si>
  <si>
    <t>E09000011</t>
  </si>
  <si>
    <t>Greenwich</t>
  </si>
  <si>
    <t>E09000012</t>
  </si>
  <si>
    <t>Hackney</t>
  </si>
  <si>
    <t>E06000006</t>
  </si>
  <si>
    <t>Halton</t>
  </si>
  <si>
    <t>E09000013</t>
  </si>
  <si>
    <t>Hammersmith and Fulham</t>
  </si>
  <si>
    <t>E10000014</t>
  </si>
  <si>
    <t>Hampshire</t>
  </si>
  <si>
    <t>E09000014</t>
  </si>
  <si>
    <t>Haringey</t>
  </si>
  <si>
    <t>E09000015</t>
  </si>
  <si>
    <t>Harrow</t>
  </si>
  <si>
    <t>E06000001</t>
  </si>
  <si>
    <t>Hartlepool</t>
  </si>
  <si>
    <t>E09000016</t>
  </si>
  <si>
    <t>Havering</t>
  </si>
  <si>
    <t>E06000019</t>
  </si>
  <si>
    <t>Herefordshire, County of</t>
  </si>
  <si>
    <t>E10000015</t>
  </si>
  <si>
    <t>Hertfordshire</t>
  </si>
  <si>
    <t>E09000017</t>
  </si>
  <si>
    <t>Hillingdon</t>
  </si>
  <si>
    <t>E09000018</t>
  </si>
  <si>
    <t>Hounslow</t>
  </si>
  <si>
    <t>E06000046</t>
  </si>
  <si>
    <t>Isle of Wight</t>
  </si>
  <si>
    <t>E06000053</t>
  </si>
  <si>
    <t>Isles of Scilly</t>
  </si>
  <si>
    <t>E09000019</t>
  </si>
  <si>
    <t>Islington</t>
  </si>
  <si>
    <t>E09000020</t>
  </si>
  <si>
    <t>E10000016</t>
  </si>
  <si>
    <t>Kent</t>
  </si>
  <si>
    <t>E06000010</t>
  </si>
  <si>
    <t>Kingston upon Hull, City of</t>
  </si>
  <si>
    <t>E09000021</t>
  </si>
  <si>
    <t>Kingston upon Thames</t>
  </si>
  <si>
    <t>E08000034</t>
  </si>
  <si>
    <t>Kirklees</t>
  </si>
  <si>
    <t>E08000011</t>
  </si>
  <si>
    <t>Knowsley</t>
  </si>
  <si>
    <t>E09000022</t>
  </si>
  <si>
    <t>Lambeth</t>
  </si>
  <si>
    <t>E10000017</t>
  </si>
  <si>
    <t>Lancashire</t>
  </si>
  <si>
    <t>E08000035</t>
  </si>
  <si>
    <t>Leeds</t>
  </si>
  <si>
    <t>E06000016</t>
  </si>
  <si>
    <t>Leicester</t>
  </si>
  <si>
    <t>E10000018</t>
  </si>
  <si>
    <t>Leicestershire</t>
  </si>
  <si>
    <t>E09000023</t>
  </si>
  <si>
    <t>Lewisham</t>
  </si>
  <si>
    <t>E10000019</t>
  </si>
  <si>
    <t>Lincolnshire</t>
  </si>
  <si>
    <t>E08000012</t>
  </si>
  <si>
    <t>Liverpool</t>
  </si>
  <si>
    <t>E06000032</t>
  </si>
  <si>
    <t>Luton</t>
  </si>
  <si>
    <t>E08000003</t>
  </si>
  <si>
    <t>Manchester</t>
  </si>
  <si>
    <t>E06000035</t>
  </si>
  <si>
    <t>Medway</t>
  </si>
  <si>
    <t>E09000024</t>
  </si>
  <si>
    <t>Merton</t>
  </si>
  <si>
    <t>E06000002</t>
  </si>
  <si>
    <t>Middlesbrough</t>
  </si>
  <si>
    <t>E06000042</t>
  </si>
  <si>
    <t>Milton Keynes</t>
  </si>
  <si>
    <t>E08000021</t>
  </si>
  <si>
    <t>Newcastle upon Tyne</t>
  </si>
  <si>
    <t>E09000025</t>
  </si>
  <si>
    <t>Newham</t>
  </si>
  <si>
    <t>E10000020</t>
  </si>
  <si>
    <t>Norfolk</t>
  </si>
  <si>
    <t>E06000012</t>
  </si>
  <si>
    <t>North East Lincolnshire</t>
  </si>
  <si>
    <t>E06000013</t>
  </si>
  <si>
    <t>North Lincolnshire</t>
  </si>
  <si>
    <t>E06000061</t>
  </si>
  <si>
    <t>North Northamptonshire</t>
  </si>
  <si>
    <t>E06000024</t>
  </si>
  <si>
    <t>North Somerset</t>
  </si>
  <si>
    <t>E08000022</t>
  </si>
  <si>
    <t>North Tyneside</t>
  </si>
  <si>
    <t>E10000023</t>
  </si>
  <si>
    <t>North Yorkshire</t>
  </si>
  <si>
    <t>E06000057</t>
  </si>
  <si>
    <t>Northumberland</t>
  </si>
  <si>
    <t>E06000018</t>
  </si>
  <si>
    <t>Nottingham</t>
  </si>
  <si>
    <t>E10000024</t>
  </si>
  <si>
    <t>Nottinghamshire</t>
  </si>
  <si>
    <t>E08000004</t>
  </si>
  <si>
    <t>Oldham</t>
  </si>
  <si>
    <t>E10000025</t>
  </si>
  <si>
    <t>Oxfordshire</t>
  </si>
  <si>
    <t>E06000031</t>
  </si>
  <si>
    <t>Peterborough</t>
  </si>
  <si>
    <t>E06000026</t>
  </si>
  <si>
    <t>Plymouth</t>
  </si>
  <si>
    <t>E06000044</t>
  </si>
  <si>
    <t>Portsmouth</t>
  </si>
  <si>
    <t>E06000038</t>
  </si>
  <si>
    <t>Reading</t>
  </si>
  <si>
    <t>E09000026</t>
  </si>
  <si>
    <t>Redbridge</t>
  </si>
  <si>
    <t>E06000003</t>
  </si>
  <si>
    <t>Redcar and Cleveland</t>
  </si>
  <si>
    <t>E09000027</t>
  </si>
  <si>
    <t>Richmond upon Thames</t>
  </si>
  <si>
    <t>E08000005</t>
  </si>
  <si>
    <t>Rochdale</t>
  </si>
  <si>
    <t>E08000018</t>
  </si>
  <si>
    <t>Rotherham</t>
  </si>
  <si>
    <t>E06000017</t>
  </si>
  <si>
    <t>Rutland</t>
  </si>
  <si>
    <t>E08000006</t>
  </si>
  <si>
    <t>Salford</t>
  </si>
  <si>
    <t>E08000028</t>
  </si>
  <si>
    <t>Sandwell</t>
  </si>
  <si>
    <t>E08000014</t>
  </si>
  <si>
    <t>Sefton</t>
  </si>
  <si>
    <t>E08000019</t>
  </si>
  <si>
    <t>Sheffield</t>
  </si>
  <si>
    <t>E06000051</t>
  </si>
  <si>
    <t>Shropshire</t>
  </si>
  <si>
    <t>E06000039</t>
  </si>
  <si>
    <t>Slough</t>
  </si>
  <si>
    <t>E08000029</t>
  </si>
  <si>
    <t>Solihull</t>
  </si>
  <si>
    <t>E10000027</t>
  </si>
  <si>
    <t>Somerset</t>
  </si>
  <si>
    <t>E06000025</t>
  </si>
  <si>
    <t>South Gloucestershire</t>
  </si>
  <si>
    <t>E08000023</t>
  </si>
  <si>
    <t>South Tyneside</t>
  </si>
  <si>
    <t>E06000045</t>
  </si>
  <si>
    <t>Southampton</t>
  </si>
  <si>
    <t>E06000033</t>
  </si>
  <si>
    <t>Southend-on-Sea</t>
  </si>
  <si>
    <t>E09000028</t>
  </si>
  <si>
    <t>Southwark</t>
  </si>
  <si>
    <t>E08000013</t>
  </si>
  <si>
    <t>St. Helens</t>
  </si>
  <si>
    <t>E10000028</t>
  </si>
  <si>
    <t>Staffordshire</t>
  </si>
  <si>
    <t>E08000007</t>
  </si>
  <si>
    <t>Stockport</t>
  </si>
  <si>
    <t>E06000004</t>
  </si>
  <si>
    <t>Stockton-on-Tees</t>
  </si>
  <si>
    <t>E06000021</t>
  </si>
  <si>
    <t>Stoke-on-Trent</t>
  </si>
  <si>
    <t>E10000029</t>
  </si>
  <si>
    <t>Suffolk</t>
  </si>
  <si>
    <t>E08000024</t>
  </si>
  <si>
    <t>Sunderland</t>
  </si>
  <si>
    <t>E10000030</t>
  </si>
  <si>
    <t>Surrey</t>
  </si>
  <si>
    <t>E09000029</t>
  </si>
  <si>
    <t>Sutton</t>
  </si>
  <si>
    <t>E06000030</t>
  </si>
  <si>
    <t>Swindon</t>
  </si>
  <si>
    <t>E08000008</t>
  </si>
  <si>
    <t>Tameside</t>
  </si>
  <si>
    <t>E06000020</t>
  </si>
  <si>
    <t>Telford and Wrekin</t>
  </si>
  <si>
    <t>E06000034</t>
  </si>
  <si>
    <t>Thurrock</t>
  </si>
  <si>
    <t>E06000027</t>
  </si>
  <si>
    <t>Torbay</t>
  </si>
  <si>
    <t>E09000030</t>
  </si>
  <si>
    <t>Tower Hamlets</t>
  </si>
  <si>
    <t>E08000009</t>
  </si>
  <si>
    <t>Trafford</t>
  </si>
  <si>
    <t>E08000036</t>
  </si>
  <si>
    <t>Wakefield</t>
  </si>
  <si>
    <t>E08000030</t>
  </si>
  <si>
    <t>Walsall</t>
  </si>
  <si>
    <t>E09000031</t>
  </si>
  <si>
    <t>Waltham Forest</t>
  </si>
  <si>
    <t>E09000032</t>
  </si>
  <si>
    <t>Wandsworth</t>
  </si>
  <si>
    <t>E06000007</t>
  </si>
  <si>
    <t>Warrington</t>
  </si>
  <si>
    <t>E10000031</t>
  </si>
  <si>
    <t>Warwickshire</t>
  </si>
  <si>
    <t>E06000037</t>
  </si>
  <si>
    <t>West Berkshire</t>
  </si>
  <si>
    <t>E06000062</t>
  </si>
  <si>
    <t>West Northamptonshire</t>
  </si>
  <si>
    <t>E10000032</t>
  </si>
  <si>
    <t>West Sussex</t>
  </si>
  <si>
    <t>E09000033</t>
  </si>
  <si>
    <t>Westminster</t>
  </si>
  <si>
    <t>E08000010</t>
  </si>
  <si>
    <t>Wigan</t>
  </si>
  <si>
    <t>E06000054</t>
  </si>
  <si>
    <t>Wiltshire</t>
  </si>
  <si>
    <t>E06000040</t>
  </si>
  <si>
    <t>Windsor and Maidenhead</t>
  </si>
  <si>
    <t>E08000015</t>
  </si>
  <si>
    <t>Wirral</t>
  </si>
  <si>
    <t>E06000041</t>
  </si>
  <si>
    <t>Wokingham</t>
  </si>
  <si>
    <t>E08000031</t>
  </si>
  <si>
    <t>Wolverhampton</t>
  </si>
  <si>
    <t>E10000034</t>
  </si>
  <si>
    <t>Worcestershire</t>
  </si>
  <si>
    <t>E06000014</t>
  </si>
  <si>
    <t>York</t>
  </si>
  <si>
    <t>Options for biggest sustainability challenge</t>
  </si>
  <si>
    <t xml:space="preserve">Workforce supply </t>
  </si>
  <si>
    <t xml:space="preserve">Quality of care locally </t>
  </si>
  <si>
    <t xml:space="preserve">Switch on of section 18(3) </t>
  </si>
  <si>
    <t xml:space="preserve">Undersupply of care </t>
  </si>
  <si>
    <t>Diversity of provision</t>
  </si>
  <si>
    <t xml:space="preserve">Fee rate gap to costs of care </t>
  </si>
  <si>
    <t>Source: https://www.gov.uk/government/publications/core-spending-power-final-local-government-finance-settlement-2022-to-2023</t>
  </si>
  <si>
    <t>Core Spending Power: 2022-23 compared to 2021-22</t>
  </si>
  <si>
    <t>authority</t>
  </si>
  <si>
    <t>csp_2021</t>
  </si>
  <si>
    <t>sfa_2022_tot</t>
  </si>
  <si>
    <t>under_index_2022</t>
  </si>
  <si>
    <t>ct_total_2022</t>
  </si>
  <si>
    <t>ibcf_2022</t>
  </si>
  <si>
    <t>scg_2022</t>
  </si>
  <si>
    <t>asc_reform_2022</t>
  </si>
  <si>
    <t>nhb_2022</t>
  </si>
  <si>
    <t>rsdg_2022</t>
  </si>
  <si>
    <t>ltsg_2022</t>
  </si>
  <si>
    <t>sfa_grant_2022</t>
  </si>
  <si>
    <t>csp_2022</t>
  </si>
  <si>
    <t>csp_change_2022</t>
  </si>
  <si>
    <t>Local Authority</t>
  </si>
  <si>
    <t>Core Spending Power</t>
  </si>
  <si>
    <t>Settlement Funding Assessment</t>
  </si>
  <si>
    <t>Compensation for under-indexing the business rates multiplier</t>
  </si>
  <si>
    <r>
      <t>Council Tax Requirement excluding parish precepts</t>
    </r>
    <r>
      <rPr>
        <vertAlign val="superscript"/>
        <sz val="11"/>
        <color rgb="FF000000"/>
        <rFont val="Calibri"/>
        <family val="2"/>
        <scheme val="minor"/>
      </rPr>
      <t>1</t>
    </r>
  </si>
  <si>
    <r>
      <t>Improved Better Care Fund</t>
    </r>
    <r>
      <rPr>
        <vertAlign val="superscript"/>
        <sz val="11"/>
        <color theme="1"/>
        <rFont val="Calibri"/>
        <family val="2"/>
        <scheme val="minor"/>
      </rPr>
      <t>2</t>
    </r>
  </si>
  <si>
    <r>
      <t>Social Care Grant</t>
    </r>
    <r>
      <rPr>
        <vertAlign val="superscript"/>
        <sz val="11"/>
        <color theme="1"/>
        <rFont val="Calibri"/>
        <family val="2"/>
        <scheme val="minor"/>
      </rPr>
      <t>2</t>
    </r>
  </si>
  <si>
    <t>Market Sustainability and Fair Cost of Care Fund</t>
  </si>
  <si>
    <t>New Homes Bonus</t>
  </si>
  <si>
    <t>Rural Services Delivery Grant</t>
  </si>
  <si>
    <t>Lower Tier Services Grant</t>
  </si>
  <si>
    <t>2022/23 Services Grant</t>
  </si>
  <si>
    <t>Percentage change in Core Spending Power from 2021-22 to 2022-23</t>
  </si>
  <si>
    <t>£ millions</t>
  </si>
  <si>
    <t>2021-22</t>
  </si>
  <si>
    <t>2022-23</t>
  </si>
  <si>
    <t>England</t>
  </si>
  <si>
    <t/>
  </si>
  <si>
    <t>Adur</t>
  </si>
  <si>
    <t>Allerdale</t>
  </si>
  <si>
    <t>Amber Valley</t>
  </si>
  <si>
    <t>Arun</t>
  </si>
  <si>
    <t>Ashfield</t>
  </si>
  <si>
    <t>Ashford</t>
  </si>
  <si>
    <t>Avon Fire</t>
  </si>
  <si>
    <t>Babergh</t>
  </si>
  <si>
    <t>Barking And Dagenham</t>
  </si>
  <si>
    <t>Barrow-in-Furness</t>
  </si>
  <si>
    <t>Basildon</t>
  </si>
  <si>
    <t>Basingstoke And Deane</t>
  </si>
  <si>
    <t>Bassetlaw</t>
  </si>
  <si>
    <t>Bath And North East Somerset</t>
  </si>
  <si>
    <t>Bedfordshire Fire</t>
  </si>
  <si>
    <t>Berkshire Fire</t>
  </si>
  <si>
    <t>Blaby</t>
  </si>
  <si>
    <t>Bolsover</t>
  </si>
  <si>
    <t>Boston</t>
  </si>
  <si>
    <t>Braintree</t>
  </si>
  <si>
    <t>Breckland</t>
  </si>
  <si>
    <t>Brentwood</t>
  </si>
  <si>
    <t>Brighton And Hove</t>
  </si>
  <si>
    <t>Bristol</t>
  </si>
  <si>
    <t>Broadland</t>
  </si>
  <si>
    <t>Bromsgrove</t>
  </si>
  <si>
    <t>Broxbourne</t>
  </si>
  <si>
    <t>Broxtowe</t>
  </si>
  <si>
    <t>Buckinghamshire Council</t>
  </si>
  <si>
    <t>Buckinghamshire Fire</t>
  </si>
  <si>
    <t>Burnley</t>
  </si>
  <si>
    <t>Cambridge</t>
  </si>
  <si>
    <t>Cambridgeshire Fire</t>
  </si>
  <si>
    <t>Cannock Chase</t>
  </si>
  <si>
    <t>Canterbury</t>
  </si>
  <si>
    <t>Carlisle</t>
  </si>
  <si>
    <t>Castle Point</t>
  </si>
  <si>
    <t>Charnwood</t>
  </si>
  <si>
    <t>Chelmsford</t>
  </si>
  <si>
    <t>Cheltenham</t>
  </si>
  <si>
    <t>Cherwell</t>
  </si>
  <si>
    <t>Cheshire Fire</t>
  </si>
  <si>
    <t>Chesterfield</t>
  </si>
  <si>
    <t>Chichester</t>
  </si>
  <si>
    <t>Chorley</t>
  </si>
  <si>
    <t>Cleveland Fire</t>
  </si>
  <si>
    <t>Colchester</t>
  </si>
  <si>
    <t>Copeland</t>
  </si>
  <si>
    <t>Cotswold</t>
  </si>
  <si>
    <t>Craven</t>
  </si>
  <si>
    <t>Crawley</t>
  </si>
  <si>
    <t>Dacorum</t>
  </si>
  <si>
    <t>Dartford</t>
  </si>
  <si>
    <t>Derbyshire Dales</t>
  </si>
  <si>
    <t>Derbyshire Fire</t>
  </si>
  <si>
    <t>Devon and Somerset Fire</t>
  </si>
  <si>
    <t>Dorset and Wiltshire Fire</t>
  </si>
  <si>
    <t>Dorset Council</t>
  </si>
  <si>
    <t>Dover</t>
  </si>
  <si>
    <t>Durham</t>
  </si>
  <si>
    <t>Durham Fire</t>
  </si>
  <si>
    <t>East Cambridgeshire</t>
  </si>
  <si>
    <t>East Devon</t>
  </si>
  <si>
    <t>East Hampshire</t>
  </si>
  <si>
    <t>East Hertfordshire</t>
  </si>
  <si>
    <t>East Lindsey</t>
  </si>
  <si>
    <t>East Staffordshire</t>
  </si>
  <si>
    <t>East Suffolk</t>
  </si>
  <si>
    <t>East Sussex Fire</t>
  </si>
  <si>
    <t>Eastbourne</t>
  </si>
  <si>
    <t>Eastleigh</t>
  </si>
  <si>
    <t>Eden</t>
  </si>
  <si>
    <t>Elmbridge</t>
  </si>
  <si>
    <t>Epping Forest</t>
  </si>
  <si>
    <t>Epsom And Ewell</t>
  </si>
  <si>
    <t>Erewash</t>
  </si>
  <si>
    <t>Essex Fire</t>
  </si>
  <si>
    <t>Exeter</t>
  </si>
  <si>
    <t>Fareham</t>
  </si>
  <si>
    <t>Fenland</t>
  </si>
  <si>
    <t>Folkestone and Hythe</t>
  </si>
  <si>
    <t>Forest of Dean</t>
  </si>
  <si>
    <t>Fylde</t>
  </si>
  <si>
    <t>Gedling</t>
  </si>
  <si>
    <t>Gloucester</t>
  </si>
  <si>
    <t>Gosport</t>
  </si>
  <si>
    <t>Gravesham</t>
  </si>
  <si>
    <t>Great Yarmouth</t>
  </si>
  <si>
    <t>Greater London Authority</t>
  </si>
  <si>
    <t>Greater Manchester Combined Authority</t>
  </si>
  <si>
    <t>Guildford</t>
  </si>
  <si>
    <t>Hambleton</t>
  </si>
  <si>
    <t>Hammersmith And Fulham</t>
  </si>
  <si>
    <t>Hampshire and Isle of Wight Fire and Rescue</t>
  </si>
  <si>
    <t>Harborough</t>
  </si>
  <si>
    <t>Harlow</t>
  </si>
  <si>
    <t>Harrogate</t>
  </si>
  <si>
    <t>Hart</t>
  </si>
  <si>
    <t>Hastings</t>
  </si>
  <si>
    <t>Havant</t>
  </si>
  <si>
    <t>Hereford and Worcester Fire</t>
  </si>
  <si>
    <t>Herefordshire</t>
  </si>
  <si>
    <t>Hertsmere</t>
  </si>
  <si>
    <t>High Peak</t>
  </si>
  <si>
    <t>Hinckley And Bosworth</t>
  </si>
  <si>
    <t>Horsham</t>
  </si>
  <si>
    <t>Humberside Fire</t>
  </si>
  <si>
    <t>Huntingdonshire</t>
  </si>
  <si>
    <t>Hyndburn</t>
  </si>
  <si>
    <t>Ipswich</t>
  </si>
  <si>
    <t>Kensington And Chelsea</t>
  </si>
  <si>
    <t>Kent Fire</t>
  </si>
  <si>
    <t>King's Lynn And West Norfolk</t>
  </si>
  <si>
    <t>Kingston upon Hull</t>
  </si>
  <si>
    <t>Lancashire Fire</t>
  </si>
  <si>
    <t>Lancaster</t>
  </si>
  <si>
    <t>Leicestershire Fire</t>
  </si>
  <si>
    <t>Lewes</t>
  </si>
  <si>
    <t>Lichfield</t>
  </si>
  <si>
    <t>Lincoln</t>
  </si>
  <si>
    <t>Maidstone</t>
  </si>
  <si>
    <t>Maldon</t>
  </si>
  <si>
    <t>Malvern Hills</t>
  </si>
  <si>
    <t>Mansfield</t>
  </si>
  <si>
    <t>Melton</t>
  </si>
  <si>
    <t>Mendip</t>
  </si>
  <si>
    <t>Merseyside Fire</t>
  </si>
  <si>
    <t>Mid Devon</t>
  </si>
  <si>
    <t>Mid Suffolk</t>
  </si>
  <si>
    <t>Mid Sussex</t>
  </si>
  <si>
    <t>Mole Valley</t>
  </si>
  <si>
    <t>New Forest</t>
  </si>
  <si>
    <t>Newark And Sherwood</t>
  </si>
  <si>
    <t>Newcastle-under-Lyme</t>
  </si>
  <si>
    <t>North Devon</t>
  </si>
  <si>
    <t>North East Derbyshire</t>
  </si>
  <si>
    <t>North Hertfordshire</t>
  </si>
  <si>
    <t>North Kesteven</t>
  </si>
  <si>
    <t>North Norfolk</t>
  </si>
  <si>
    <t>North Warwickshire</t>
  </si>
  <si>
    <t>North West Leicestershire</t>
  </si>
  <si>
    <t>North Yorkshire Police, Fire and Crime Commissioner</t>
  </si>
  <si>
    <t>Northamptonshire Police, Fire and Crime Commissioner</t>
  </si>
  <si>
    <t>Norwich</t>
  </si>
  <si>
    <t>Nottinghamshire Fire</t>
  </si>
  <si>
    <t>Nuneaton And Bedworth</t>
  </si>
  <si>
    <t>Oadby And Wigston</t>
  </si>
  <si>
    <t>Oxford</t>
  </si>
  <si>
    <t>Pendle</t>
  </si>
  <si>
    <t>Preston</t>
  </si>
  <si>
    <t>Redcar And Cleveland</t>
  </si>
  <si>
    <t>Redditch</t>
  </si>
  <si>
    <t>Reigate And Banstead</t>
  </si>
  <si>
    <t>Ribble Valley</t>
  </si>
  <si>
    <t>Richmondshire</t>
  </si>
  <si>
    <t>Rochford</t>
  </si>
  <si>
    <t>Rossendale</t>
  </si>
  <si>
    <t>Rother</t>
  </si>
  <si>
    <t>Rugby</t>
  </si>
  <si>
    <t>Runnymede</t>
  </si>
  <si>
    <t>Rushcliffe</t>
  </si>
  <si>
    <t>Rushmoor</t>
  </si>
  <si>
    <t>Ryedale</t>
  </si>
  <si>
    <t>Scarborough</t>
  </si>
  <si>
    <t>Sedgemoor</t>
  </si>
  <si>
    <t>Selby</t>
  </si>
  <si>
    <t>Sevenoaks</t>
  </si>
  <si>
    <t>Shropshire Fire</t>
  </si>
  <si>
    <t>Somerset West and Taunton</t>
  </si>
  <si>
    <t>South Cambridgeshire</t>
  </si>
  <si>
    <t>South Derbyshire</t>
  </si>
  <si>
    <t>South Hams</t>
  </si>
  <si>
    <t>South Holland</t>
  </si>
  <si>
    <t>South Kesteven</t>
  </si>
  <si>
    <t>South Lakeland</t>
  </si>
  <si>
    <t>South Norfolk</t>
  </si>
  <si>
    <t>South Oxfordshire</t>
  </si>
  <si>
    <t>South Ribble</t>
  </si>
  <si>
    <t>South Somerset</t>
  </si>
  <si>
    <t>South Staffordshire</t>
  </si>
  <si>
    <t>South Yorkshire Fire</t>
  </si>
  <si>
    <t>Spelthorne</t>
  </si>
  <si>
    <t>St Albans</t>
  </si>
  <si>
    <t>Stafford</t>
  </si>
  <si>
    <t>Staffordshire Moorlands</t>
  </si>
  <si>
    <t>Staffordshire Police, Fire and Crime Commissioner</t>
  </si>
  <si>
    <t>Stevenage</t>
  </si>
  <si>
    <t>Stratford-on-Avon</t>
  </si>
  <si>
    <t>Stroud</t>
  </si>
  <si>
    <t>Surrey Heath</t>
  </si>
  <si>
    <t>Swale</t>
  </si>
  <si>
    <t>Tamworth</t>
  </si>
  <si>
    <t>Tandridge</t>
  </si>
  <si>
    <t>Teignbridge</t>
  </si>
  <si>
    <t>Telford And Wrekin</t>
  </si>
  <si>
    <t>Tendring</t>
  </si>
  <si>
    <t>Test Valley</t>
  </si>
  <si>
    <t>Tewkesbury</t>
  </si>
  <si>
    <t>Thanet</t>
  </si>
  <si>
    <t>Three Rivers</t>
  </si>
  <si>
    <t>Tonbridge And Malling</t>
  </si>
  <si>
    <t>Torridge</t>
  </si>
  <si>
    <t>Tunbridge Wells</t>
  </si>
  <si>
    <t>Tyne and Wear Fire</t>
  </si>
  <si>
    <t>Uttlesford</t>
  </si>
  <si>
    <t>Vale of White Horse</t>
  </si>
  <si>
    <t>Warwick</t>
  </si>
  <si>
    <t>Watford</t>
  </si>
  <si>
    <t>Waverley</t>
  </si>
  <si>
    <t>Wealden</t>
  </si>
  <si>
    <t>Welwyn Hatfield</t>
  </si>
  <si>
    <t>West Devon</t>
  </si>
  <si>
    <t>West Lancashire</t>
  </si>
  <si>
    <t>West Lindsey</t>
  </si>
  <si>
    <t>West Midlands Fire</t>
  </si>
  <si>
    <t>West Oxfordshire</t>
  </si>
  <si>
    <t>West Suffolk</t>
  </si>
  <si>
    <t>West Yorkshire Fire</t>
  </si>
  <si>
    <t>Winchester</t>
  </si>
  <si>
    <t>Windsor And Maidenhead</t>
  </si>
  <si>
    <t>Woking</t>
  </si>
  <si>
    <t>Worcester</t>
  </si>
  <si>
    <t>Worthing</t>
  </si>
  <si>
    <t>Wychavon</t>
  </si>
  <si>
    <t>Wyre</t>
  </si>
  <si>
    <t>Wyre Forest</t>
  </si>
  <si>
    <t>Footnotes</t>
  </si>
  <si>
    <t>The figures presented in Core Spending Power do not reflect the changes to Settlement Funding Assessment made for authorities with increased Business Rates Retention arrangements. For information about authorities with increased Business Rates Retention arrangements refer to the Explanatory Note. For the Settlement Funding Assessment figures after adjustments for authorities with increased Business Rates Retention arrangements see the Key Information for Local Authorities table.</t>
  </si>
  <si>
    <t>Council Tax for Greater Manchester Combined Authority has been updated to reflect only the fire element of the General Functions precept as published by the Mayor.</t>
  </si>
  <si>
    <t>These calculations do not include the additional £20 cash precept flexibility for the Greater London Authority.</t>
  </si>
  <si>
    <t>Adjustments have been made to Social Care Grant and improved Better Care Grant allocations to correct for historic errors in council tax reporting by a small number of local authorities.</t>
  </si>
  <si>
    <t>CATEGORY</t>
  </si>
  <si>
    <t>LANAME</t>
  </si>
  <si>
    <t>CONTACT</t>
  </si>
  <si>
    <t>RES</t>
  </si>
  <si>
    <t>RES-ENH</t>
  </si>
  <si>
    <t>NURS</t>
  </si>
  <si>
    <t>NURS-ENH</t>
  </si>
  <si>
    <t>HOME</t>
  </si>
  <si>
    <t>FEEROW1</t>
  </si>
  <si>
    <t>FEEROW2</t>
  </si>
  <si>
    <t>FEEROW3</t>
  </si>
  <si>
    <t>FEEROW4</t>
  </si>
  <si>
    <t>FEEROW5</t>
  </si>
  <si>
    <t>FEEROW6</t>
  </si>
  <si>
    <t>FEEROW7</t>
  </si>
  <si>
    <t>GRANT</t>
  </si>
  <si>
    <t>INDEX VALUES</t>
  </si>
  <si>
    <t>COMPOSITE</t>
  </si>
  <si>
    <t>NAME</t>
  </si>
  <si>
    <t>laname</t>
  </si>
  <si>
    <t>contact_name</t>
  </si>
  <si>
    <t>contact_email</t>
  </si>
  <si>
    <t>contact_tel</t>
  </si>
  <si>
    <t>res_total_staff</t>
  </si>
  <si>
    <t>res_nurs_staff</t>
  </si>
  <si>
    <t>res_care_staff</t>
  </si>
  <si>
    <t>res_therapy_staff</t>
  </si>
  <si>
    <t>res_activity_staff</t>
  </si>
  <si>
    <t>res_management_staff</t>
  </si>
  <si>
    <t>res_admin_staff</t>
  </si>
  <si>
    <t>res_food_staff</t>
  </si>
  <si>
    <t>res_dom_staff</t>
  </si>
  <si>
    <t>res_maintenance_staff</t>
  </si>
  <si>
    <t>res_other_staff</t>
  </si>
  <si>
    <t>res_total_prem</t>
  </si>
  <si>
    <t>res_fixtures_prem</t>
  </si>
  <si>
    <t>res_maintenance_prem</t>
  </si>
  <si>
    <t>res_furniture_prem</t>
  </si>
  <si>
    <t>res_other_prem</t>
  </si>
  <si>
    <t>res_total_supplies</t>
  </si>
  <si>
    <t>res_food_supplies</t>
  </si>
  <si>
    <t>res_dom_supplies</t>
  </si>
  <si>
    <t>res_med_supplies</t>
  </si>
  <si>
    <t>res_ppe_supplies</t>
  </si>
  <si>
    <t>res_office_supplies</t>
  </si>
  <si>
    <t>res_insurance_supplies</t>
  </si>
  <si>
    <t>res_reg_supplies</t>
  </si>
  <si>
    <t>res_phone_supplies</t>
  </si>
  <si>
    <t>res_council_supplies</t>
  </si>
  <si>
    <t>res_utilities_supplies</t>
  </si>
  <si>
    <t>res_waste_supplies</t>
  </si>
  <si>
    <t>res_transport_supplies</t>
  </si>
  <si>
    <t>res_other_supplies</t>
  </si>
  <si>
    <t>res_total_head</t>
  </si>
  <si>
    <t>res_management_head</t>
  </si>
  <si>
    <t>res_support_head</t>
  </si>
  <si>
    <t>res_hr_head</t>
  </si>
  <si>
    <t>res_other_head</t>
  </si>
  <si>
    <t>res_return_operations</t>
  </si>
  <si>
    <t>res_return_capital</t>
  </si>
  <si>
    <t>res_total</t>
  </si>
  <si>
    <t>res_blank1</t>
  </si>
  <si>
    <t>res_blank2</t>
  </si>
  <si>
    <t>res_no_responses</t>
  </si>
  <si>
    <t>res_no_eligible_locations</t>
  </si>
  <si>
    <t>res_no_res</t>
  </si>
  <si>
    <t>res_no_carer_hours</t>
  </si>
  <si>
    <t>res_no_nurs_hours</t>
  </si>
  <si>
    <t>res_carer_pay</t>
  </si>
  <si>
    <t>res_nurs_pay</t>
  </si>
  <si>
    <t>res_occupancy</t>
  </si>
  <si>
    <t>res_bed_value</t>
  </si>
  <si>
    <t>res_enh_total_staff</t>
  </si>
  <si>
    <t>res_enh_nurs_staff</t>
  </si>
  <si>
    <t>res_enh_care_staff</t>
  </si>
  <si>
    <t>res_enh_therapy_staff</t>
  </si>
  <si>
    <t>res_enh_activity_staff</t>
  </si>
  <si>
    <t>res_enh_management_staff</t>
  </si>
  <si>
    <t>res_enh_admin_staff</t>
  </si>
  <si>
    <t>res_enh_food_staff</t>
  </si>
  <si>
    <t>res_enh_dom_staff</t>
  </si>
  <si>
    <t>res_enh_maintenance_staff</t>
  </si>
  <si>
    <t>res_enh_other_staff</t>
  </si>
  <si>
    <t>res_enh_total_prem</t>
  </si>
  <si>
    <t>res_enh_fixtures_prem</t>
  </si>
  <si>
    <t>res_enh_maintenance_prem</t>
  </si>
  <si>
    <t>res_enh_furniture_prem</t>
  </si>
  <si>
    <t>res_enh_other_prem</t>
  </si>
  <si>
    <t>res_enh_total_supplies</t>
  </si>
  <si>
    <t>res_enh_food_supplies</t>
  </si>
  <si>
    <t>res_enh_dom_supplies</t>
  </si>
  <si>
    <t>res_enh_med_supplies</t>
  </si>
  <si>
    <t>res_enh_ppe_supplies</t>
  </si>
  <si>
    <t>res_enh_office_supplies</t>
  </si>
  <si>
    <t>res_enh_insurance_supplies</t>
  </si>
  <si>
    <t>res_enh_reg_supplies</t>
  </si>
  <si>
    <t>res_enh_phone_supplies</t>
  </si>
  <si>
    <t>res_enh_council_supplies</t>
  </si>
  <si>
    <t>res_enh_utilities_supplies</t>
  </si>
  <si>
    <t>res_enh_waste_supplies</t>
  </si>
  <si>
    <t>res_enh_transport_supplies</t>
  </si>
  <si>
    <t>res_enh_other_supplies</t>
  </si>
  <si>
    <t>res_enh_total_head</t>
  </si>
  <si>
    <t>res_enh_management_head</t>
  </si>
  <si>
    <t>res_enh_support_head</t>
  </si>
  <si>
    <t>res_enh_hr_head</t>
  </si>
  <si>
    <t>res_enh_other_head</t>
  </si>
  <si>
    <t>res_enh_return_operations</t>
  </si>
  <si>
    <t>res_enh_return_capital</t>
  </si>
  <si>
    <t>res_enh_total</t>
  </si>
  <si>
    <t>res_enh_blank1</t>
  </si>
  <si>
    <t>res_enh_blank2</t>
  </si>
  <si>
    <t>res_enh_no_responses</t>
  </si>
  <si>
    <t>res_enh_no_eligible_locations</t>
  </si>
  <si>
    <t>res_enh_no_res</t>
  </si>
  <si>
    <t>res_enh_no_carer_hours</t>
  </si>
  <si>
    <t>res_enh_no_nurs_hours</t>
  </si>
  <si>
    <t>res_enh_carer_pay</t>
  </si>
  <si>
    <t>res_enh_nurs_pay</t>
  </si>
  <si>
    <t>res_enh_occupancy</t>
  </si>
  <si>
    <t>res_enh_bed_value</t>
  </si>
  <si>
    <t>nurs_total_staff</t>
  </si>
  <si>
    <t>nurs_nurs_staff</t>
  </si>
  <si>
    <t>nurs_care_staff</t>
  </si>
  <si>
    <t>nurs_therapy_staff</t>
  </si>
  <si>
    <t>nurs_activity_staff</t>
  </si>
  <si>
    <t>nurs_management_staff</t>
  </si>
  <si>
    <t>nurs_admin_staff</t>
  </si>
  <si>
    <t>nurs_food_staff</t>
  </si>
  <si>
    <t>nurs_dom_staff</t>
  </si>
  <si>
    <t>nurs_maintenance_staff</t>
  </si>
  <si>
    <t>nurs_other_staff</t>
  </si>
  <si>
    <t>nurs_total_prem</t>
  </si>
  <si>
    <t>nurs_fixtures_prem</t>
  </si>
  <si>
    <t>nurs_maintenance_prem</t>
  </si>
  <si>
    <t>nurs_furniture_prem</t>
  </si>
  <si>
    <t>nurs_other_prem</t>
  </si>
  <si>
    <t>nurs_total_supplies</t>
  </si>
  <si>
    <t>nurs_food_supplies</t>
  </si>
  <si>
    <t>nurs_dom_supplies</t>
  </si>
  <si>
    <t>nurs_med_supplies</t>
  </si>
  <si>
    <t>nurs_ppe_supplies</t>
  </si>
  <si>
    <t>nurs_office_supplies</t>
  </si>
  <si>
    <t>nurs_insurance_supplies</t>
  </si>
  <si>
    <t>nurs_reg_supplies</t>
  </si>
  <si>
    <t>nurs_phone_supplies</t>
  </si>
  <si>
    <t>nurs_council_supplies</t>
  </si>
  <si>
    <t>nurs_utilities_supplies</t>
  </si>
  <si>
    <t>nurs_waste_supplies</t>
  </si>
  <si>
    <t>nurs_transport_supplies</t>
  </si>
  <si>
    <t>nurs_other_supplies</t>
  </si>
  <si>
    <t>nurs_total_head</t>
  </si>
  <si>
    <t>nurs_management_head</t>
  </si>
  <si>
    <t>nurs_support_head</t>
  </si>
  <si>
    <t>nurs_hr_head</t>
  </si>
  <si>
    <t>nurs_other_head</t>
  </si>
  <si>
    <t>nurs_return_operations</t>
  </si>
  <si>
    <t>nurs_return_capital</t>
  </si>
  <si>
    <t>nurs_total</t>
  </si>
  <si>
    <t>nurs_blank1</t>
  </si>
  <si>
    <t>nurs_blank2</t>
  </si>
  <si>
    <t>nurs_no_responses</t>
  </si>
  <si>
    <t>nurs_no_eligible_locations</t>
  </si>
  <si>
    <t>nurs_no_res</t>
  </si>
  <si>
    <t>nurs_no_carer_hours</t>
  </si>
  <si>
    <t>nurs_no_nurs_hours</t>
  </si>
  <si>
    <t>nurs_carer_pay</t>
  </si>
  <si>
    <t>nurs_nurs_pay</t>
  </si>
  <si>
    <t>nurs_occupancy</t>
  </si>
  <si>
    <t>nurs_bed_value</t>
  </si>
  <si>
    <t>nurs_enh_total_staff</t>
  </si>
  <si>
    <t>nurs_enh_nurs_staff</t>
  </si>
  <si>
    <t>nurs_enh_care_staff</t>
  </si>
  <si>
    <t>nurs_enh_therapy_staff</t>
  </si>
  <si>
    <t>nurs_enh_activity_staff</t>
  </si>
  <si>
    <t>nurs_enh_management_staff</t>
  </si>
  <si>
    <t>nurs_enh_admin_staff</t>
  </si>
  <si>
    <t>nurs_enh_food_staff</t>
  </si>
  <si>
    <t>nurs_enh_dom_staff</t>
  </si>
  <si>
    <t>nurs_enh_maintenance_staff</t>
  </si>
  <si>
    <t>nurs_enh_other_staff</t>
  </si>
  <si>
    <t>nurs_enh_total_prem</t>
  </si>
  <si>
    <t>nurs_enh_fixtures_prem</t>
  </si>
  <si>
    <t>nurs_enh_maintenance_prem</t>
  </si>
  <si>
    <t>nurs_enh_furniture_prem</t>
  </si>
  <si>
    <t>nurs_enh_other_prem</t>
  </si>
  <si>
    <t>nurs_enh_total_supplies</t>
  </si>
  <si>
    <t>nurs_enh_food_supplies</t>
  </si>
  <si>
    <t>nurs_enh_dom_supplies</t>
  </si>
  <si>
    <t>nurs_enh_med_supplies</t>
  </si>
  <si>
    <t>nurs_enh_ppe_supplies</t>
  </si>
  <si>
    <t>nurs_enh_office_supplies</t>
  </si>
  <si>
    <t>nurs_enh_insurance_supplies</t>
  </si>
  <si>
    <t>nurs_enh_reg_supplies</t>
  </si>
  <si>
    <t>nurs_enh_phone_supplies</t>
  </si>
  <si>
    <t>nurs_enh_council_supplies</t>
  </si>
  <si>
    <t>nurs_enh_utilities_supplies</t>
  </si>
  <si>
    <t>nurs_enh_waste_supplies</t>
  </si>
  <si>
    <t>nurs_enh_transport_supplies</t>
  </si>
  <si>
    <t>nurs_enh_other_supplies</t>
  </si>
  <si>
    <t>nurs_enh_total_head</t>
  </si>
  <si>
    <t>nurs_enh_management_head</t>
  </si>
  <si>
    <t>nurs_enh_support_head</t>
  </si>
  <si>
    <t>nurs_enh_hr_head</t>
  </si>
  <si>
    <t>nurs_enh_other_head</t>
  </si>
  <si>
    <t>nurs_enh_return_operations</t>
  </si>
  <si>
    <t>nurs_enh_return_capital</t>
  </si>
  <si>
    <t>nurs_enh_total</t>
  </si>
  <si>
    <t>nurs_enh_blank1</t>
  </si>
  <si>
    <t>nurs_enh_blank2</t>
  </si>
  <si>
    <t>nurs_enh_no_responses</t>
  </si>
  <si>
    <t>nurs_enh_no_eligible_locations</t>
  </si>
  <si>
    <t>nurs_enh_no_res</t>
  </si>
  <si>
    <t>nurs_enh_no_carer_hours</t>
  </si>
  <si>
    <t>nurs_enh_no_nurs_hours</t>
  </si>
  <si>
    <t>nurs_enh_carer_pay</t>
  </si>
  <si>
    <t>nurs_enh_nurs_pay</t>
  </si>
  <si>
    <t>nurs_enh_occupancy</t>
  </si>
  <si>
    <t>nurs_enh_bed_value</t>
  </si>
  <si>
    <t>dom_total_staff</t>
  </si>
  <si>
    <t>dom_direct_staff</t>
  </si>
  <si>
    <t>dom_travel_staff</t>
  </si>
  <si>
    <t>dom_mileage_staff</t>
  </si>
  <si>
    <t>dom_ppe_staff</t>
  </si>
  <si>
    <t>dom_training_staff</t>
  </si>
  <si>
    <t>dom_holiday_staff</t>
  </si>
  <si>
    <t>dom_noncontract_staff</t>
  </si>
  <si>
    <t>dom_health_staff</t>
  </si>
  <si>
    <t>dom_termination_staff</t>
  </si>
  <si>
    <t>dom_ni_staff</t>
  </si>
  <si>
    <t>dom_pen_staff</t>
  </si>
  <si>
    <t>dom_total_business</t>
  </si>
  <si>
    <t>dom_back_business</t>
  </si>
  <si>
    <t>dom_travel_business</t>
  </si>
  <si>
    <t>dom_property_business</t>
  </si>
  <si>
    <t>dom_hr_business</t>
  </si>
  <si>
    <t>dom_training_business</t>
  </si>
  <si>
    <t>dom_it_business</t>
  </si>
  <si>
    <t>dom_phone_business</t>
  </si>
  <si>
    <t>dom_stationery_business</t>
  </si>
  <si>
    <t>dom_insurance_business</t>
  </si>
  <si>
    <t>dom_prof_business</t>
  </si>
  <si>
    <t>dom_marketing_business</t>
  </si>
  <si>
    <t>dom_audit_business</t>
  </si>
  <si>
    <t>dom_uniform_business</t>
  </si>
  <si>
    <t>dom_tech_business</t>
  </si>
  <si>
    <t>dom_head_business</t>
  </si>
  <si>
    <t>dom_other_head_business</t>
  </si>
  <si>
    <t>dom_cqc_business</t>
  </si>
  <si>
    <t>dom_return_operations</t>
  </si>
  <si>
    <t>dom_total</t>
  </si>
  <si>
    <t>dom_blank1</t>
  </si>
  <si>
    <t>dom_blank2</t>
  </si>
  <si>
    <t>dom_no_responses</t>
  </si>
  <si>
    <t>dom_no_eligible</t>
  </si>
  <si>
    <t>dom_carer_pay</t>
  </si>
  <si>
    <t>dom_min_travel</t>
  </si>
  <si>
    <t>dom_mileage_pay</t>
  </si>
  <si>
    <t>dom_carer_hours</t>
  </si>
  <si>
    <t>dom_cost_care</t>
  </si>
  <si>
    <t>res_cost_care</t>
  </si>
  <si>
    <t>nurs_cost_care</t>
  </si>
  <si>
    <t>dom_fee_rate_ibcf_2122</t>
  </si>
  <si>
    <t>res_fee_rate_ibcf_2122</t>
  </si>
  <si>
    <t>nurs_fee_rate_ibcf_2122</t>
  </si>
  <si>
    <t>dom_fee_rate_ibcf</t>
  </si>
  <si>
    <t>res_fee_rate_ibcf</t>
  </si>
  <si>
    <t>nurs_fee_rate_ibcf</t>
  </si>
  <si>
    <t>dom_fnc</t>
  </si>
  <si>
    <t>res_fnc</t>
  </si>
  <si>
    <t>nurs_fnc</t>
  </si>
  <si>
    <t>dom_fee_rate_final</t>
  </si>
  <si>
    <t>res_fee_rate_final</t>
  </si>
  <si>
    <t>nurs_fee_rate_final</t>
  </si>
  <si>
    <t>dom_fee_diff</t>
  </si>
  <si>
    <t>res_fee_dif</t>
  </si>
  <si>
    <t>nurs_fee_diff</t>
  </si>
  <si>
    <t>dom_fee_uplift</t>
  </si>
  <si>
    <t>res_fee_uplift</t>
  </si>
  <si>
    <t>nurs_fee_uplift</t>
  </si>
  <si>
    <t>grant_laonscode</t>
  </si>
  <si>
    <t>grant_laname</t>
  </si>
  <si>
    <t>grant_2223</t>
  </si>
  <si>
    <t>dom_spend_increase</t>
  </si>
  <si>
    <t>dom_sust_challenge</t>
  </si>
  <si>
    <t>res_spend_increase</t>
  </si>
  <si>
    <t>res_sust_challenge</t>
  </si>
  <si>
    <t>nurs_spend_increase</t>
  </si>
  <si>
    <t>nurs_sust_challenge</t>
  </si>
  <si>
    <t>internal_spend_increase</t>
  </si>
  <si>
    <t>no_ftes</t>
  </si>
  <si>
    <t>internal_spend_descrip</t>
  </si>
  <si>
    <t>external_spend_increase</t>
  </si>
  <si>
    <t>external_spend_descrip</t>
  </si>
  <si>
    <t>other_spend</t>
  </si>
  <si>
    <t>other_spend_descrip</t>
  </si>
  <si>
    <t>non_fee_spend</t>
  </si>
  <si>
    <t>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</si>
</sst>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quot;£&quot;#,##0"/>
    <numFmt numFmtId="166" formatCode="&quot;£&quot;#,##0.00"/>
    <numFmt numFmtId="167" formatCode="#,##0.000"/>
    <numFmt numFmtId="168" formatCode="_(* #,##0.0_);_(* \(#,##0.0\);_(* &quot;-&quot;??_);_(@_)"/>
    <numFmt numFmtId="169" formatCode="0.0%"/>
    <numFmt numFmtId="170" formatCode="_-* #,##0.0_-;\-* #,##0.0_-;_-* &quot;-&quot;??_-;_-@_-"/>
    <numFmt numFmtId="171" formatCode="_-* #,##0_-;\-* #,##0_-;_-* &quot;-&quot;??_-;_-@_-"/>
    <numFmt numFmtId="172" formatCode="0.0"/>
  </numFmts>
  <fonts count="50" x14ac:knownFonts="1">
    <font>
      <sz val="11"/>
      <color theme="1"/>
      <name val="Calibri"/>
      <family val="2"/>
      <scheme val="minor"/>
    </font>
    <font>
      <sz val="11"/>
      <color theme="0"/>
      <name val="Calibri"/>
      <family val="2"/>
      <scheme val="minor"/>
    </font>
    <font>
      <sz val="11"/>
      <color theme="1"/>
      <name val="Calibri"/>
      <family val="2"/>
      <scheme val="minor"/>
    </font>
    <font>
      <sz val="12"/>
      <color theme="1"/>
      <name val="Arial"/>
      <family val="2"/>
    </font>
    <font>
      <b/>
      <sz val="12"/>
      <color theme="1"/>
      <name val="Arial"/>
      <family val="2"/>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2"/>
      <color theme="0"/>
      <name val="Calibri"/>
      <family val="2"/>
      <scheme val="minor"/>
    </font>
    <font>
      <sz val="12"/>
      <color theme="0"/>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b/>
      <sz val="13"/>
      <name val="Calibri"/>
      <family val="2"/>
      <scheme val="minor"/>
    </font>
    <font>
      <b/>
      <sz val="12"/>
      <name val="Calibri"/>
      <family val="2"/>
      <scheme val="minor"/>
    </font>
    <font>
      <b/>
      <sz val="12"/>
      <color rgb="FFC00000"/>
      <name val="Calibri"/>
      <family val="2"/>
      <scheme val="minor"/>
    </font>
    <font>
      <sz val="12"/>
      <name val="Calibri"/>
      <family val="2"/>
      <scheme val="minor"/>
    </font>
    <font>
      <b/>
      <sz val="12"/>
      <name val="Arial"/>
      <family val="2"/>
    </font>
    <font>
      <u/>
      <sz val="11"/>
      <color theme="10"/>
      <name val="Calibri"/>
      <family val="2"/>
      <scheme val="minor"/>
    </font>
    <font>
      <u/>
      <sz val="12"/>
      <color theme="10"/>
      <name val="Calibri"/>
      <family val="2"/>
      <scheme val="minor"/>
    </font>
    <font>
      <b/>
      <sz val="11"/>
      <color theme="1"/>
      <name val="Calibri"/>
      <family val="2"/>
      <scheme val="minor"/>
    </font>
    <font>
      <b/>
      <sz val="12"/>
      <color rgb="FFFFFFFF"/>
      <name val="Calibri"/>
      <family val="2"/>
    </font>
    <font>
      <sz val="11"/>
      <color theme="1"/>
      <name val="Calibri"/>
      <family val="2"/>
    </font>
    <font>
      <b/>
      <sz val="15"/>
      <name val="Calibri"/>
      <family val="2"/>
    </font>
    <font>
      <sz val="12"/>
      <color rgb="FF000000"/>
      <name val="Calibri"/>
      <family val="2"/>
    </font>
    <font>
      <b/>
      <sz val="12"/>
      <color rgb="FF000000"/>
      <name val="Calibri"/>
      <family val="2"/>
    </font>
    <font>
      <sz val="12"/>
      <color rgb="FFD0CECE"/>
      <name val="Calibri"/>
      <family val="2"/>
    </font>
    <font>
      <sz val="11"/>
      <color rgb="FFD0CECE"/>
      <name val="Calibri"/>
      <family val="2"/>
    </font>
    <font>
      <b/>
      <sz val="11"/>
      <color theme="2" tint="-9.9978637043366805E-2"/>
      <name val="Calibri"/>
      <family val="2"/>
    </font>
    <font>
      <sz val="10"/>
      <name val="Arial"/>
      <family val="2"/>
    </font>
    <font>
      <sz val="11"/>
      <color indexed="8"/>
      <name val="Calibri"/>
      <family val="2"/>
      <scheme val="minor"/>
    </font>
    <font>
      <sz val="11"/>
      <color indexed="8"/>
      <name val="Calibri"/>
      <family val="2"/>
    </font>
    <font>
      <sz val="11"/>
      <name val="Calibri"/>
      <family val="2"/>
      <scheme val="minor"/>
    </font>
    <font>
      <vertAlign val="superscript"/>
      <sz val="11"/>
      <color rgb="FF000000"/>
      <name val="Calibri"/>
      <family val="2"/>
      <scheme val="minor"/>
    </font>
    <font>
      <vertAlign val="superscript"/>
      <sz val="11"/>
      <color theme="1"/>
      <name val="Calibri"/>
      <family val="2"/>
      <scheme val="minor"/>
    </font>
    <font>
      <b/>
      <sz val="11"/>
      <color indexed="8"/>
      <name val="Calibri"/>
      <family val="2"/>
      <scheme val="minor"/>
    </font>
    <font>
      <sz val="11"/>
      <name val="Calibri"/>
      <family val="2"/>
    </font>
    <font>
      <sz val="12"/>
      <color theme="1"/>
      <name val="Calibri"/>
      <family val="2"/>
    </font>
    <font>
      <b/>
      <sz val="11"/>
      <color theme="1"/>
      <name val="Calibri"/>
      <family val="2"/>
    </font>
    <font>
      <sz val="11"/>
      <color theme="2" tint="-9.9978637043366805E-2"/>
      <name val="Calibri"/>
      <family val="2"/>
    </font>
    <font>
      <b/>
      <sz val="14"/>
      <color theme="1"/>
      <name val="Calibri"/>
      <family val="2"/>
      <scheme val="minor"/>
    </font>
    <font>
      <sz val="12"/>
      <color rgb="FFFF0000"/>
      <name val="Calibri"/>
      <family val="2"/>
      <scheme val="minor"/>
    </font>
    <font>
      <sz val="12"/>
      <color rgb="FFC00000"/>
      <name val="Calibri"/>
      <family val="2"/>
      <scheme val="minor"/>
    </font>
    <font>
      <sz val="14"/>
      <color rgb="FF000000"/>
      <name val="Calibri"/>
      <family val="2"/>
    </font>
    <font>
      <b/>
      <sz val="14"/>
      <color rgb="FF000000"/>
      <name val="Calibri"/>
      <family val="2"/>
      <scheme val="minor"/>
    </font>
    <font>
      <sz val="14"/>
      <color theme="1"/>
      <name val="Calibri"/>
      <family val="2"/>
      <scheme val="minor"/>
    </font>
    <font>
      <sz val="11"/>
      <color theme="2" tint="-9.9978637043366805E-2"/>
      <name val="Segoe UI"/>
      <family val="2"/>
    </font>
  </fonts>
  <fills count="16">
    <fill>
      <patternFill patternType="none"/>
    </fill>
    <fill>
      <patternFill patternType="gray125"/>
    </fill>
    <fill>
      <patternFill patternType="solid">
        <fgColor rgb="FFFFC000"/>
        <bgColor indexed="64"/>
      </patternFill>
    </fill>
    <fill>
      <patternFill patternType="solid">
        <fgColor theme="1"/>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0"/>
        <bgColor indexed="64"/>
      </patternFill>
    </fill>
    <fill>
      <patternFill patternType="solid">
        <fgColor theme="5"/>
        <bgColor indexed="64"/>
      </patternFill>
    </fill>
    <fill>
      <patternFill patternType="solid">
        <fgColor theme="2"/>
        <bgColor indexed="64"/>
      </patternFill>
    </fill>
    <fill>
      <patternFill patternType="solid">
        <fgColor theme="2"/>
        <bgColor theme="0" tint="-0.14999847407452621"/>
      </patternFill>
    </fill>
    <fill>
      <patternFill patternType="solid">
        <fgColor theme="2" tint="-9.9978637043366805E-2"/>
        <bgColor indexed="64"/>
      </patternFill>
    </fill>
    <fill>
      <patternFill patternType="solid">
        <fgColor rgb="FF000000"/>
        <bgColor rgb="FF000000"/>
      </patternFill>
    </fill>
    <fill>
      <patternFill patternType="solid">
        <fgColor rgb="FFD0CECE"/>
        <bgColor rgb="FF000000"/>
      </patternFill>
    </fill>
    <fill>
      <patternFill patternType="solid">
        <fgColor indexed="31"/>
      </patternFill>
    </fill>
    <fill>
      <patternFill patternType="solid">
        <fgColor indexed="47"/>
      </patternFill>
    </fill>
    <fill>
      <patternFill patternType="solid">
        <fgColor theme="5"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theme="1"/>
      </bottom>
      <diagonal/>
    </border>
    <border>
      <left/>
      <right/>
      <top/>
      <bottom style="thin">
        <color indexed="64"/>
      </bottom>
      <diagonal/>
    </border>
    <border>
      <left/>
      <right/>
      <top/>
      <bottom style="thick">
        <color rgb="FF4472C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auto="1"/>
      </top>
      <bottom/>
      <diagonal/>
    </border>
    <border>
      <left/>
      <right style="medium">
        <color indexed="64"/>
      </right>
      <top style="medium">
        <color indexed="64"/>
      </top>
      <bottom/>
      <diagonal/>
    </border>
    <border>
      <left/>
      <right style="medium">
        <color indexed="64"/>
      </right>
      <top/>
      <bottom/>
      <diagonal/>
    </border>
  </borders>
  <cellStyleXfs count="11">
    <xf numFmtId="0" fontId="0" fillId="0" borderId="0"/>
    <xf numFmtId="9" fontId="2" fillId="0" borderId="0" applyFon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21" fillId="0" borderId="0" applyNumberFormat="0" applyFill="0" applyBorder="0" applyAlignment="0" applyProtection="0"/>
    <xf numFmtId="0" fontId="32" fillId="0" borderId="0"/>
    <xf numFmtId="164" fontId="2" fillId="0" borderId="0" applyFont="0" applyFill="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9" fillId="0" borderId="0"/>
  </cellStyleXfs>
  <cellXfs count="184">
    <xf numFmtId="0" fontId="0" fillId="0" borderId="0" xfId="0"/>
    <xf numFmtId="0" fontId="1" fillId="3" borderId="0" xfId="0" applyFont="1" applyFill="1"/>
    <xf numFmtId="0" fontId="9" fillId="3" borderId="0" xfId="0" applyFont="1" applyFill="1"/>
    <xf numFmtId="0" fontId="10" fillId="3" borderId="0" xfId="0" applyFont="1" applyFill="1"/>
    <xf numFmtId="0" fontId="11" fillId="0" borderId="0" xfId="0" applyFont="1"/>
    <xf numFmtId="0" fontId="12" fillId="0" borderId="0" xfId="0" applyFont="1"/>
    <xf numFmtId="0" fontId="14" fillId="0" borderId="0" xfId="0" applyFont="1"/>
    <xf numFmtId="0" fontId="11" fillId="2" borderId="1" xfId="0" applyFont="1" applyFill="1" applyBorder="1" applyProtection="1">
      <protection locked="0"/>
    </xf>
    <xf numFmtId="0" fontId="15" fillId="0" borderId="1" xfId="0" applyFont="1" applyBorder="1"/>
    <xf numFmtId="0" fontId="15" fillId="0" borderId="0" xfId="0" applyFont="1"/>
    <xf numFmtId="166" fontId="11" fillId="2" borderId="1" xfId="0" applyNumberFormat="1" applyFont="1" applyFill="1" applyBorder="1" applyProtection="1">
      <protection locked="0"/>
    </xf>
    <xf numFmtId="1" fontId="11" fillId="2" borderId="1" xfId="0" applyNumberFormat="1" applyFont="1" applyFill="1" applyBorder="1" applyProtection="1">
      <protection locked="0"/>
    </xf>
    <xf numFmtId="9" fontId="11" fillId="2" borderId="1" xfId="1" applyFont="1" applyFill="1" applyBorder="1" applyProtection="1">
      <protection locked="0"/>
    </xf>
    <xf numFmtId="165" fontId="11" fillId="0" borderId="0" xfId="0" applyNumberFormat="1" applyFont="1"/>
    <xf numFmtId="0" fontId="16" fillId="0" borderId="3" xfId="3" applyFont="1"/>
    <xf numFmtId="0" fontId="17" fillId="0" borderId="4" xfId="4" applyFont="1"/>
    <xf numFmtId="166" fontId="11" fillId="5" borderId="1" xfId="0" applyNumberFormat="1" applyFont="1" applyFill="1" applyBorder="1"/>
    <xf numFmtId="0" fontId="18" fillId="0" borderId="0" xfId="0" applyFont="1"/>
    <xf numFmtId="0" fontId="4" fillId="0" borderId="11" xfId="0" applyFont="1" applyBorder="1" applyAlignment="1">
      <alignment horizontal="left" vertical="center" indent="5"/>
    </xf>
    <xf numFmtId="166" fontId="13" fillId="0" borderId="11" xfId="0" applyNumberFormat="1" applyFont="1" applyBorder="1"/>
    <xf numFmtId="0" fontId="4" fillId="0" borderId="11" xfId="0" applyFont="1" applyBorder="1" applyAlignment="1">
      <alignment horizontal="left" indent="5"/>
    </xf>
    <xf numFmtId="166" fontId="11" fillId="2" borderId="6" xfId="0" applyNumberFormat="1" applyFont="1" applyFill="1" applyBorder="1" applyProtection="1">
      <protection locked="0"/>
    </xf>
    <xf numFmtId="0" fontId="15" fillId="0" borderId="13" xfId="0" applyFont="1" applyBorder="1"/>
    <xf numFmtId="0" fontId="11" fillId="2" borderId="13" xfId="0" applyFont="1" applyFill="1" applyBorder="1" applyProtection="1">
      <protection locked="0"/>
    </xf>
    <xf numFmtId="49" fontId="11" fillId="2" borderId="13" xfId="0" applyNumberFormat="1" applyFont="1" applyFill="1" applyBorder="1" applyProtection="1">
      <protection locked="0"/>
    </xf>
    <xf numFmtId="0" fontId="19" fillId="0" borderId="0" xfId="0" applyFont="1"/>
    <xf numFmtId="1" fontId="11" fillId="2" borderId="6" xfId="0" applyNumberFormat="1" applyFont="1" applyFill="1" applyBorder="1" applyProtection="1">
      <protection locked="0"/>
    </xf>
    <xf numFmtId="9" fontId="11" fillId="2" borderId="6" xfId="1" applyFont="1" applyFill="1" applyBorder="1" applyProtection="1">
      <protection locked="0"/>
    </xf>
    <xf numFmtId="166" fontId="11" fillId="2" borderId="13" xfId="0" applyNumberFormat="1" applyFont="1" applyFill="1" applyBorder="1" applyProtection="1">
      <protection locked="0"/>
    </xf>
    <xf numFmtId="166" fontId="11" fillId="2" borderId="10" xfId="0" applyNumberFormat="1" applyFont="1" applyFill="1" applyBorder="1" applyProtection="1">
      <protection locked="0"/>
    </xf>
    <xf numFmtId="1" fontId="11" fillId="2" borderId="10" xfId="0" applyNumberFormat="1" applyFont="1" applyFill="1" applyBorder="1" applyProtection="1">
      <protection locked="0"/>
    </xf>
    <xf numFmtId="166" fontId="11" fillId="5" borderId="6" xfId="0" applyNumberFormat="1" applyFont="1" applyFill="1" applyBorder="1"/>
    <xf numFmtId="0" fontId="11" fillId="5" borderId="9" xfId="0" applyFont="1" applyFill="1" applyBorder="1"/>
    <xf numFmtId="0" fontId="11" fillId="5" borderId="13" xfId="0" applyFont="1" applyFill="1" applyBorder="1"/>
    <xf numFmtId="165" fontId="11" fillId="2" borderId="13" xfId="0" applyNumberFormat="1" applyFont="1" applyFill="1" applyBorder="1" applyAlignment="1" applyProtection="1">
      <alignment horizontal="left"/>
      <protection locked="0"/>
    </xf>
    <xf numFmtId="0" fontId="11" fillId="4" borderId="13" xfId="0" applyFont="1" applyFill="1" applyBorder="1" applyAlignment="1" applyProtection="1">
      <alignment horizontal="left"/>
      <protection locked="0"/>
    </xf>
    <xf numFmtId="0" fontId="11" fillId="2" borderId="13" xfId="0" applyFont="1" applyFill="1" applyBorder="1" applyAlignment="1" applyProtection="1">
      <alignment horizontal="left"/>
      <protection locked="0"/>
    </xf>
    <xf numFmtId="165" fontId="11" fillId="5" borderId="13" xfId="0" applyNumberFormat="1" applyFont="1" applyFill="1" applyBorder="1" applyAlignment="1">
      <alignment horizontal="left"/>
    </xf>
    <xf numFmtId="10" fontId="11" fillId="5" borderId="10" xfId="1" applyNumberFormat="1" applyFont="1" applyFill="1" applyBorder="1" applyAlignment="1">
      <alignment horizontal="left"/>
    </xf>
    <xf numFmtId="166" fontId="13" fillId="7" borderId="1" xfId="0" applyNumberFormat="1" applyFont="1" applyFill="1" applyBorder="1" applyProtection="1">
      <protection locked="0"/>
    </xf>
    <xf numFmtId="166" fontId="13" fillId="7" borderId="6" xfId="0" applyNumberFormat="1" applyFont="1" applyFill="1" applyBorder="1" applyProtection="1">
      <protection locked="0"/>
    </xf>
    <xf numFmtId="0" fontId="15" fillId="0" borderId="9" xfId="0" applyFont="1" applyBorder="1"/>
    <xf numFmtId="166" fontId="13" fillId="5" borderId="1" xfId="0" applyNumberFormat="1" applyFont="1" applyFill="1" applyBorder="1"/>
    <xf numFmtId="166" fontId="13" fillId="5" borderId="6" xfId="0" applyNumberFormat="1" applyFont="1" applyFill="1" applyBorder="1"/>
    <xf numFmtId="0" fontId="14" fillId="0" borderId="9" xfId="0" applyFont="1" applyBorder="1"/>
    <xf numFmtId="166" fontId="13" fillId="2" borderId="1" xfId="0" applyNumberFormat="1" applyFont="1" applyFill="1" applyBorder="1" applyProtection="1">
      <protection locked="0"/>
    </xf>
    <xf numFmtId="166" fontId="13" fillId="2" borderId="6" xfId="0" applyNumberFormat="1" applyFont="1" applyFill="1" applyBorder="1" applyProtection="1">
      <protection locked="0"/>
    </xf>
    <xf numFmtId="0" fontId="0" fillId="0" borderId="0" xfId="0" applyAlignment="1">
      <alignment wrapText="1"/>
    </xf>
    <xf numFmtId="0" fontId="14" fillId="0" borderId="0" xfId="0" applyFont="1" applyAlignment="1">
      <alignment vertical="top" wrapText="1"/>
    </xf>
    <xf numFmtId="0" fontId="15" fillId="0" borderId="0" xfId="0" applyFont="1" applyAlignment="1">
      <alignment vertical="top" wrapText="1"/>
    </xf>
    <xf numFmtId="0" fontId="0" fillId="3" borderId="0" xfId="0" applyFill="1"/>
    <xf numFmtId="0" fontId="11" fillId="0" borderId="5" xfId="0" applyFont="1" applyBorder="1"/>
    <xf numFmtId="0" fontId="11" fillId="0" borderId="5" xfId="0" applyFont="1" applyBorder="1" applyAlignment="1">
      <alignment wrapText="1"/>
    </xf>
    <xf numFmtId="0" fontId="14" fillId="0" borderId="5" xfId="0" applyFont="1" applyBorder="1"/>
    <xf numFmtId="0" fontId="11" fillId="0" borderId="1" xfId="0" applyFont="1" applyBorder="1"/>
    <xf numFmtId="10" fontId="11" fillId="5" borderId="1" xfId="1" applyNumberFormat="1" applyFont="1" applyFill="1" applyBorder="1"/>
    <xf numFmtId="0" fontId="11" fillId="0" borderId="0" xfId="0" applyFont="1" applyAlignment="1">
      <alignment vertical="top" wrapText="1"/>
    </xf>
    <xf numFmtId="0" fontId="11" fillId="0" borderId="0" xfId="0" applyFont="1" applyAlignment="1">
      <alignment vertical="top"/>
    </xf>
    <xf numFmtId="0" fontId="22" fillId="0" borderId="0" xfId="5" applyFont="1" applyAlignment="1">
      <alignment vertical="top"/>
    </xf>
    <xf numFmtId="0" fontId="13" fillId="0" borderId="0" xfId="0" applyFont="1" applyAlignment="1">
      <alignment vertical="top"/>
    </xf>
    <xf numFmtId="0" fontId="11" fillId="6" borderId="0" xfId="0" applyFont="1" applyFill="1"/>
    <xf numFmtId="0" fontId="11" fillId="0" borderId="0" xfId="0" applyFont="1" applyAlignment="1">
      <alignment wrapText="1"/>
    </xf>
    <xf numFmtId="10" fontId="11" fillId="0" borderId="0" xfId="0" applyNumberFormat="1" applyFont="1"/>
    <xf numFmtId="0" fontId="4" fillId="0" borderId="5" xfId="0" applyFont="1" applyBorder="1" applyAlignment="1">
      <alignment horizontal="left" vertical="center"/>
    </xf>
    <xf numFmtId="0" fontId="3" fillId="0" borderId="5" xfId="0" applyFont="1" applyBorder="1" applyAlignment="1">
      <alignment horizontal="left" vertical="center" indent="4"/>
    </xf>
    <xf numFmtId="0" fontId="4" fillId="0" borderId="9" xfId="0" applyFont="1" applyBorder="1" applyAlignment="1">
      <alignment horizontal="left" vertical="center"/>
    </xf>
    <xf numFmtId="0" fontId="4" fillId="0" borderId="5" xfId="0" applyFont="1" applyBorder="1" applyAlignment="1">
      <alignment horizontal="left"/>
    </xf>
    <xf numFmtId="0" fontId="4" fillId="0" borderId="9" xfId="0" applyFont="1" applyBorder="1" applyAlignment="1">
      <alignment horizontal="left"/>
    </xf>
    <xf numFmtId="0" fontId="3" fillId="0" borderId="5" xfId="0" applyFont="1" applyBorder="1" applyAlignment="1">
      <alignment horizontal="left" vertical="center"/>
    </xf>
    <xf numFmtId="0" fontId="3" fillId="0" borderId="9" xfId="0" applyFont="1" applyBorder="1" applyAlignment="1">
      <alignment horizontal="left" vertical="center"/>
    </xf>
    <xf numFmtId="0" fontId="17" fillId="8" borderId="0" xfId="0" applyFont="1" applyFill="1"/>
    <xf numFmtId="0" fontId="19" fillId="8" borderId="0" xfId="0" applyFont="1" applyFill="1"/>
    <xf numFmtId="0" fontId="17" fillId="8" borderId="7" xfId="0" applyFont="1" applyFill="1" applyBorder="1" applyAlignment="1">
      <alignment wrapText="1"/>
    </xf>
    <xf numFmtId="0" fontId="17" fillId="8" borderId="12" xfId="0" applyFont="1" applyFill="1" applyBorder="1" applyAlignment="1">
      <alignment wrapText="1"/>
    </xf>
    <xf numFmtId="0" fontId="17" fillId="8" borderId="8" xfId="0" applyFont="1" applyFill="1" applyBorder="1" applyAlignment="1">
      <alignment wrapText="1"/>
    </xf>
    <xf numFmtId="0" fontId="17" fillId="8" borderId="7" xfId="0" applyFont="1" applyFill="1" applyBorder="1" applyAlignment="1">
      <alignment horizontal="left" vertical="center" wrapText="1"/>
    </xf>
    <xf numFmtId="0" fontId="20" fillId="8" borderId="7" xfId="0" applyFont="1" applyFill="1" applyBorder="1" applyAlignment="1">
      <alignment horizontal="left" vertical="center" wrapText="1"/>
    </xf>
    <xf numFmtId="0" fontId="19" fillId="8" borderId="7" xfId="0" applyFont="1" applyFill="1" applyBorder="1"/>
    <xf numFmtId="0" fontId="19" fillId="8" borderId="12" xfId="0" applyFont="1" applyFill="1" applyBorder="1" applyAlignment="1">
      <alignment wrapText="1"/>
    </xf>
    <xf numFmtId="0" fontId="19" fillId="8" borderId="8" xfId="0" applyFont="1" applyFill="1" applyBorder="1" applyAlignment="1">
      <alignment wrapText="1"/>
    </xf>
    <xf numFmtId="0" fontId="17" fillId="8" borderId="7" xfId="0" applyFont="1" applyFill="1" applyBorder="1"/>
    <xf numFmtId="0" fontId="17" fillId="8" borderId="12" xfId="0" applyFont="1" applyFill="1" applyBorder="1"/>
    <xf numFmtId="165" fontId="17" fillId="8" borderId="12" xfId="0" applyNumberFormat="1" applyFont="1" applyFill="1" applyBorder="1" applyAlignment="1">
      <alignment horizontal="left" wrapText="1"/>
    </xf>
    <xf numFmtId="0" fontId="17" fillId="9" borderId="14" xfId="0" applyFont="1" applyFill="1" applyBorder="1" applyAlignment="1">
      <alignment horizontal="left" vertical="top" wrapText="1"/>
    </xf>
    <xf numFmtId="0" fontId="14" fillId="8" borderId="0" xfId="0" applyFont="1" applyFill="1"/>
    <xf numFmtId="0" fontId="24" fillId="11" borderId="0" xfId="0" applyFont="1" applyFill="1"/>
    <xf numFmtId="0" fontId="25" fillId="11" borderId="0" xfId="0" applyFont="1" applyFill="1"/>
    <xf numFmtId="0" fontId="25" fillId="0" borderId="0" xfId="0" applyFont="1"/>
    <xf numFmtId="0" fontId="26" fillId="0" borderId="16" xfId="2" applyFont="1" applyFill="1" applyBorder="1"/>
    <xf numFmtId="0" fontId="27" fillId="0" borderId="0" xfId="0" applyFont="1"/>
    <xf numFmtId="0" fontId="28" fillId="0" borderId="0" xfId="0" applyFont="1"/>
    <xf numFmtId="0" fontId="29" fillId="12" borderId="0" xfId="0" applyFont="1" applyFill="1"/>
    <xf numFmtId="0" fontId="27" fillId="0" borderId="15" xfId="0" applyFont="1" applyBorder="1"/>
    <xf numFmtId="0" fontId="29" fillId="12" borderId="15" xfId="0" applyFont="1" applyFill="1" applyBorder="1"/>
    <xf numFmtId="0" fontId="30" fillId="12" borderId="15" xfId="0" applyFont="1" applyFill="1" applyBorder="1"/>
    <xf numFmtId="0" fontId="30" fillId="12" borderId="0" xfId="0" applyFont="1" applyFill="1"/>
    <xf numFmtId="0" fontId="1" fillId="0" borderId="0" xfId="0" applyFont="1"/>
    <xf numFmtId="0" fontId="31" fillId="10" borderId="0" xfId="0" applyFont="1" applyFill="1"/>
    <xf numFmtId="167" fontId="1" fillId="6" borderId="0" xfId="6" applyNumberFormat="1" applyFont="1" applyFill="1" applyAlignment="1">
      <alignment wrapText="1"/>
    </xf>
    <xf numFmtId="167" fontId="13" fillId="6" borderId="0" xfId="6" applyNumberFormat="1" applyFont="1" applyFill="1"/>
    <xf numFmtId="167" fontId="33" fillId="6" borderId="0" xfId="7" applyNumberFormat="1" applyFont="1" applyFill="1" applyBorder="1" applyAlignment="1">
      <alignment wrapText="1"/>
    </xf>
    <xf numFmtId="167" fontId="33" fillId="6" borderId="0" xfId="8" applyNumberFormat="1" applyFont="1" applyFill="1" applyAlignment="1">
      <alignment wrapText="1"/>
    </xf>
    <xf numFmtId="0" fontId="0" fillId="6" borderId="0" xfId="0" applyFill="1"/>
    <xf numFmtId="167" fontId="33" fillId="6" borderId="0" xfId="9" applyNumberFormat="1" applyFont="1" applyFill="1" applyAlignment="1">
      <alignment wrapText="1"/>
    </xf>
    <xf numFmtId="167" fontId="35" fillId="6" borderId="17" xfId="6" applyNumberFormat="1" applyFont="1" applyFill="1" applyBorder="1" applyAlignment="1">
      <alignment wrapText="1"/>
    </xf>
    <xf numFmtId="167" fontId="35" fillId="6" borderId="17" xfId="6" applyNumberFormat="1" applyFont="1" applyFill="1" applyBorder="1"/>
    <xf numFmtId="3" fontId="35" fillId="6" borderId="0" xfId="9" applyNumberFormat="1" applyFont="1" applyFill="1" applyBorder="1" applyAlignment="1">
      <alignment wrapText="1"/>
    </xf>
    <xf numFmtId="167" fontId="35" fillId="6" borderId="0" xfId="6" applyNumberFormat="1" applyFont="1" applyFill="1" applyAlignment="1">
      <alignment wrapText="1"/>
    </xf>
    <xf numFmtId="167" fontId="35" fillId="6" borderId="0" xfId="8" applyNumberFormat="1" applyFont="1" applyFill="1" applyAlignment="1">
      <alignment wrapText="1"/>
    </xf>
    <xf numFmtId="0" fontId="35" fillId="6" borderId="0" xfId="0" applyFont="1" applyFill="1"/>
    <xf numFmtId="167" fontId="2" fillId="6" borderId="18" xfId="6" applyNumberFormat="1" applyFont="1" applyFill="1" applyBorder="1" applyAlignment="1">
      <alignment wrapText="1"/>
    </xf>
    <xf numFmtId="167" fontId="2" fillId="6" borderId="18" xfId="6" applyNumberFormat="1" applyFont="1" applyFill="1" applyBorder="1" applyAlignment="1">
      <alignment horizontal="left" vertical="top"/>
    </xf>
    <xf numFmtId="0" fontId="23" fillId="6" borderId="18" xfId="6" applyFont="1" applyFill="1" applyBorder="1" applyAlignment="1">
      <alignment horizontal="left" wrapText="1"/>
    </xf>
    <xf numFmtId="167" fontId="33" fillId="6" borderId="18" xfId="8" applyNumberFormat="1" applyFont="1" applyFill="1" applyBorder="1" applyAlignment="1">
      <alignment horizontal="left" wrapText="1"/>
    </xf>
    <xf numFmtId="167" fontId="33" fillId="6" borderId="18" xfId="9" applyNumberFormat="1" applyFont="1" applyFill="1" applyBorder="1" applyAlignment="1">
      <alignment horizontal="left" wrapText="1"/>
    </xf>
    <xf numFmtId="0" fontId="0" fillId="6" borderId="18" xfId="6" applyFont="1" applyFill="1" applyBorder="1" applyAlignment="1">
      <alignment horizontal="left" wrapText="1"/>
    </xf>
    <xf numFmtId="0" fontId="2" fillId="6" borderId="18" xfId="6" applyFont="1" applyFill="1" applyBorder="1" applyAlignment="1">
      <alignment horizontal="left" wrapText="1"/>
    </xf>
    <xf numFmtId="0" fontId="35" fillId="0" borderId="18" xfId="6" applyFont="1" applyBorder="1" applyAlignment="1">
      <alignment horizontal="left" wrapText="1"/>
    </xf>
    <xf numFmtId="0" fontId="2" fillId="6" borderId="19" xfId="6" applyFont="1" applyFill="1" applyBorder="1" applyAlignment="1">
      <alignment horizontal="left" wrapText="1"/>
    </xf>
    <xf numFmtId="168" fontId="23" fillId="6" borderId="18" xfId="7" applyNumberFormat="1" applyFont="1" applyFill="1" applyBorder="1" applyAlignment="1">
      <alignment horizontal="left" wrapText="1"/>
    </xf>
    <xf numFmtId="168" fontId="2" fillId="6" borderId="18" xfId="7" applyNumberFormat="1" applyFont="1" applyFill="1" applyBorder="1" applyAlignment="1">
      <alignment horizontal="left" wrapText="1"/>
    </xf>
    <xf numFmtId="168" fontId="38" fillId="6" borderId="18" xfId="7" applyNumberFormat="1" applyFont="1" applyFill="1" applyBorder="1" applyAlignment="1">
      <alignment horizontal="left" wrapText="1"/>
    </xf>
    <xf numFmtId="0" fontId="2" fillId="6" borderId="19" xfId="0" applyFont="1" applyFill="1" applyBorder="1" applyAlignment="1">
      <alignment horizontal="left" wrapText="1"/>
    </xf>
    <xf numFmtId="167" fontId="38" fillId="6" borderId="18" xfId="9" applyNumberFormat="1" applyFont="1" applyFill="1" applyBorder="1" applyAlignment="1">
      <alignment horizontal="left" vertical="top" wrapText="1"/>
    </xf>
    <xf numFmtId="167" fontId="33" fillId="6" borderId="18" xfId="7" applyNumberFormat="1" applyFont="1" applyFill="1" applyBorder="1" applyAlignment="1">
      <alignment horizontal="left" vertical="top" wrapText="1"/>
    </xf>
    <xf numFmtId="167" fontId="38" fillId="6" borderId="18" xfId="7" applyNumberFormat="1" applyFont="1" applyFill="1" applyBorder="1" applyAlignment="1">
      <alignment horizontal="left" vertical="top" wrapText="1"/>
    </xf>
    <xf numFmtId="0" fontId="2" fillId="6" borderId="20" xfId="0" applyFont="1" applyFill="1" applyBorder="1" applyAlignment="1">
      <alignment horizontal="left"/>
    </xf>
    <xf numFmtId="167" fontId="2" fillId="6" borderId="21" xfId="6" applyNumberFormat="1" applyFont="1" applyFill="1" applyBorder="1" applyAlignment="1">
      <alignment wrapText="1"/>
    </xf>
    <xf numFmtId="167" fontId="2" fillId="6" borderId="21" xfId="6" applyNumberFormat="1" applyFont="1" applyFill="1" applyBorder="1"/>
    <xf numFmtId="169" fontId="38" fillId="6" borderId="21" xfId="7" applyNumberFormat="1" applyFont="1" applyFill="1" applyBorder="1" applyAlignment="1">
      <alignment wrapText="1"/>
    </xf>
    <xf numFmtId="167" fontId="33" fillId="6" borderId="21" xfId="8" applyNumberFormat="1" applyFont="1" applyFill="1" applyBorder="1" applyAlignment="1">
      <alignment wrapText="1"/>
    </xf>
    <xf numFmtId="0" fontId="0" fillId="6" borderId="21" xfId="0" applyFill="1" applyBorder="1"/>
    <xf numFmtId="167" fontId="33" fillId="6" borderId="21" xfId="9" applyNumberFormat="1" applyFont="1" applyFill="1" applyBorder="1" applyAlignment="1">
      <alignment wrapText="1"/>
    </xf>
    <xf numFmtId="169" fontId="33" fillId="6" borderId="21" xfId="7" applyNumberFormat="1" applyFont="1" applyFill="1" applyBorder="1" applyAlignment="1">
      <alignment wrapText="1"/>
    </xf>
    <xf numFmtId="0" fontId="38" fillId="6" borderId="21" xfId="0" applyFont="1" applyFill="1" applyBorder="1"/>
    <xf numFmtId="0" fontId="0" fillId="6" borderId="22" xfId="0" applyFill="1" applyBorder="1"/>
    <xf numFmtId="167" fontId="2" fillId="6" borderId="0" xfId="6" applyNumberFormat="1" applyFont="1" applyFill="1" applyAlignment="1">
      <alignment wrapText="1"/>
    </xf>
    <xf numFmtId="167" fontId="2" fillId="6" borderId="0" xfId="6" applyNumberFormat="1" applyFont="1" applyFill="1"/>
    <xf numFmtId="170" fontId="38" fillId="6" borderId="0" xfId="7" applyNumberFormat="1" applyFont="1" applyFill="1" applyBorder="1" applyAlignment="1">
      <alignment wrapText="1"/>
    </xf>
    <xf numFmtId="170" fontId="33" fillId="6" borderId="0" xfId="7" applyNumberFormat="1" applyFont="1" applyFill="1" applyBorder="1" applyAlignment="1">
      <alignment wrapText="1"/>
    </xf>
    <xf numFmtId="169" fontId="33" fillId="6" borderId="23" xfId="7" applyNumberFormat="1" applyFont="1" applyFill="1" applyBorder="1" applyAlignment="1">
      <alignment wrapText="1"/>
    </xf>
    <xf numFmtId="167" fontId="0" fillId="6" borderId="0" xfId="6" applyNumberFormat="1" applyFont="1" applyFill="1"/>
    <xf numFmtId="171" fontId="38" fillId="6" borderId="0" xfId="7" applyNumberFormat="1" applyFont="1" applyFill="1" applyBorder="1" applyAlignment="1">
      <alignment wrapText="1"/>
    </xf>
    <xf numFmtId="1" fontId="33" fillId="6" borderId="0" xfId="7" applyNumberFormat="1" applyFont="1" applyFill="1" applyBorder="1" applyAlignment="1">
      <alignment wrapText="1"/>
    </xf>
    <xf numFmtId="1" fontId="38" fillId="6" borderId="0" xfId="7" applyNumberFormat="1" applyFont="1" applyFill="1" applyBorder="1" applyAlignment="1">
      <alignment wrapText="1"/>
    </xf>
    <xf numFmtId="0" fontId="39" fillId="0" borderId="0" xfId="10"/>
    <xf numFmtId="172" fontId="38" fillId="6" borderId="0" xfId="7" applyNumberFormat="1" applyFont="1" applyFill="1" applyBorder="1" applyAlignment="1">
      <alignment wrapText="1"/>
    </xf>
    <xf numFmtId="172" fontId="33" fillId="6" borderId="0" xfId="7" applyNumberFormat="1" applyFont="1" applyFill="1" applyBorder="1" applyAlignment="1">
      <alignment wrapText="1"/>
    </xf>
    <xf numFmtId="172" fontId="38" fillId="0" borderId="0" xfId="7" applyNumberFormat="1" applyFont="1" applyFill="1" applyBorder="1" applyAlignment="1">
      <alignment wrapText="1"/>
    </xf>
    <xf numFmtId="172" fontId="33" fillId="0" borderId="0" xfId="7" applyNumberFormat="1" applyFont="1" applyFill="1" applyBorder="1" applyAlignment="1">
      <alignment wrapText="1"/>
    </xf>
    <xf numFmtId="169" fontId="33" fillId="0" borderId="23" xfId="7" applyNumberFormat="1" applyFont="1" applyFill="1" applyBorder="1" applyAlignment="1">
      <alignment wrapText="1"/>
    </xf>
    <xf numFmtId="169" fontId="0" fillId="6" borderId="23" xfId="0" applyNumberFormat="1" applyFill="1" applyBorder="1"/>
    <xf numFmtId="167" fontId="2" fillId="6" borderId="17" xfId="6" applyNumberFormat="1" applyFont="1" applyFill="1" applyBorder="1" applyAlignment="1">
      <alignment wrapText="1"/>
    </xf>
    <xf numFmtId="167" fontId="2" fillId="6" borderId="17" xfId="6" applyNumberFormat="1" applyFont="1" applyFill="1" applyBorder="1"/>
    <xf numFmtId="172" fontId="38" fillId="6" borderId="17" xfId="7" applyNumberFormat="1" applyFont="1" applyFill="1" applyBorder="1" applyAlignment="1">
      <alignment wrapText="1"/>
    </xf>
    <xf numFmtId="172" fontId="33" fillId="6" borderId="17" xfId="7" applyNumberFormat="1" applyFont="1" applyFill="1" applyBorder="1" applyAlignment="1">
      <alignment wrapText="1"/>
    </xf>
    <xf numFmtId="169" fontId="0" fillId="6" borderId="20" xfId="0" applyNumberFormat="1" applyFill="1" applyBorder="1"/>
    <xf numFmtId="167" fontId="33" fillId="6" borderId="0" xfId="8" applyNumberFormat="1" applyFont="1" applyFill="1" applyBorder="1" applyAlignment="1">
      <alignment wrapText="1"/>
    </xf>
    <xf numFmtId="167" fontId="33" fillId="6" borderId="0" xfId="9" applyNumberFormat="1" applyFont="1" applyFill="1" applyBorder="1" applyAlignment="1">
      <alignment wrapText="1"/>
    </xf>
    <xf numFmtId="167" fontId="23" fillId="6" borderId="0" xfId="6" applyNumberFormat="1" applyFont="1" applyFill="1"/>
    <xf numFmtId="167" fontId="2" fillId="0" borderId="0" xfId="6" applyNumberFormat="1" applyFont="1" applyAlignment="1">
      <alignment horizontal="left" vertical="center"/>
    </xf>
    <xf numFmtId="0" fontId="37" fillId="6" borderId="0" xfId="6" applyFont="1" applyFill="1" applyAlignment="1">
      <alignment wrapText="1"/>
    </xf>
    <xf numFmtId="0" fontId="2" fillId="0" borderId="0" xfId="0" applyFont="1" applyAlignment="1">
      <alignment horizontal="left" vertical="center"/>
    </xf>
    <xf numFmtId="167" fontId="33" fillId="0" borderId="0" xfId="7" applyNumberFormat="1" applyFont="1" applyFill="1" applyBorder="1" applyAlignment="1">
      <alignment wrapText="1"/>
    </xf>
    <xf numFmtId="167" fontId="33" fillId="0" borderId="0" xfId="8" applyNumberFormat="1" applyFont="1" applyFill="1" applyAlignment="1">
      <alignment wrapText="1"/>
    </xf>
    <xf numFmtId="0" fontId="2" fillId="0" borderId="0" xfId="0" applyFont="1"/>
    <xf numFmtId="167" fontId="33" fillId="0" borderId="0" xfId="9" applyNumberFormat="1" applyFont="1" applyFill="1" applyAlignment="1">
      <alignment wrapText="1"/>
    </xf>
    <xf numFmtId="0" fontId="0" fillId="6" borderId="0" xfId="0" applyFill="1" applyAlignment="1">
      <alignment horizontal="left" vertical="center"/>
    </xf>
    <xf numFmtId="167" fontId="11" fillId="6" borderId="0" xfId="6" applyNumberFormat="1" applyFont="1" applyFill="1"/>
    <xf numFmtId="0" fontId="40" fillId="0" borderId="0" xfId="0" applyFont="1"/>
    <xf numFmtId="0" fontId="41" fillId="0" borderId="0" xfId="0" applyFont="1"/>
    <xf numFmtId="0" fontId="42" fillId="10" borderId="0" xfId="0" applyFont="1" applyFill="1"/>
    <xf numFmtId="0" fontId="43" fillId="0" borderId="0" xfId="0" applyFont="1"/>
    <xf numFmtId="0" fontId="44" fillId="0" borderId="0" xfId="0" applyFont="1"/>
    <xf numFmtId="0" fontId="11" fillId="0" borderId="0" xfId="0" applyFont="1" applyAlignment="1">
      <alignment vertical="center"/>
    </xf>
    <xf numFmtId="0" fontId="46" fillId="0" borderId="0" xfId="0" applyFont="1"/>
    <xf numFmtId="0" fontId="47" fillId="0" borderId="0" xfId="0" applyFont="1"/>
    <xf numFmtId="0" fontId="48" fillId="0" borderId="0" xfId="0" applyFont="1" applyAlignment="1">
      <alignment horizontal="left" vertical="center"/>
    </xf>
    <xf numFmtId="166" fontId="13" fillId="15" borderId="13" xfId="0" applyNumberFormat="1" applyFont="1" applyFill="1" applyBorder="1" applyProtection="1">
      <protection locked="0"/>
    </xf>
    <xf numFmtId="166" fontId="13" fillId="15" borderId="10" xfId="0" applyNumberFormat="1" applyFont="1" applyFill="1" applyBorder="1" applyProtection="1">
      <protection locked="0"/>
    </xf>
    <xf numFmtId="165" fontId="11" fillId="2" borderId="13" xfId="0" applyNumberFormat="1" applyFont="1" applyFill="1" applyBorder="1"/>
    <xf numFmtId="0" fontId="49" fillId="10" borderId="0" xfId="0" applyFont="1" applyFill="1"/>
    <xf numFmtId="167" fontId="2" fillId="0" borderId="0" xfId="6" applyNumberFormat="1" applyFont="1" applyAlignment="1">
      <alignment horizontal="left" vertical="center" wrapText="1"/>
    </xf>
    <xf numFmtId="167" fontId="2" fillId="0" borderId="0" xfId="6" applyNumberFormat="1" applyFont="1" applyAlignment="1">
      <alignment horizontal="left" vertical="center" wrapText="1"/>
    </xf>
  </cellXfs>
  <cellStyles count="11">
    <cellStyle name="20% - Accent1 2" xfId="8" xr:uid="{D2AE94BA-C8C0-4DCF-BDC1-571D2553CA1F}"/>
    <cellStyle name="20% - Accent6 2" xfId="9" xr:uid="{452167A0-15B4-4B3A-B85D-543357F2A46F}"/>
    <cellStyle name="Comma 2" xfId="7" xr:uid="{E4E2F8AF-5A61-4315-ADA0-7BFD50A06495}"/>
    <cellStyle name="Heading 1" xfId="2" builtinId="16"/>
    <cellStyle name="Heading 2" xfId="3" builtinId="17"/>
    <cellStyle name="Heading 3" xfId="4" builtinId="18"/>
    <cellStyle name="Hyperlink" xfId="5" builtinId="8"/>
    <cellStyle name="Normal" xfId="0" builtinId="0"/>
    <cellStyle name="Normal 2 2 2" xfId="6" xr:uid="{FC1884B4-3E20-4BD3-A291-EE17C4C1D831}"/>
    <cellStyle name="Normal 3" xfId="10" xr:uid="{B4BC38B6-D4C5-4B5A-9DD9-02780A54073C}"/>
    <cellStyle name="Percent" xfId="1" builtinId="5"/>
  </cellStyles>
  <dxfs count="85">
    <dxf>
      <fill>
        <patternFill>
          <bgColor theme="0" tint="-0.24994659260841701"/>
        </patternFill>
      </fill>
    </dxf>
    <dxf>
      <fill>
        <patternFill>
          <bgColor theme="0" tint="-0.24994659260841701"/>
        </patternFill>
      </fill>
    </dxf>
    <dxf>
      <font>
        <strike val="0"/>
        <outline val="0"/>
        <shadow val="0"/>
        <u val="none"/>
        <vertAlign val="baseline"/>
        <sz val="12"/>
        <name val="Calibri"/>
        <family val="2"/>
        <scheme val="minor"/>
      </font>
    </dxf>
    <dxf>
      <font>
        <strike val="0"/>
        <outline val="0"/>
        <shadow val="0"/>
        <u val="none"/>
        <vertAlign val="baseline"/>
        <sz val="12"/>
        <name val="Calibri"/>
        <family val="2"/>
        <scheme val="minor"/>
      </font>
    </dxf>
    <dxf>
      <font>
        <b/>
        <i val="0"/>
        <strike val="0"/>
        <condense val="0"/>
        <extend val="0"/>
        <outline val="0"/>
        <shadow val="0"/>
        <u val="none"/>
        <vertAlign val="baseline"/>
        <sz val="12"/>
        <color rgb="FF000000"/>
        <name val="Calibri"/>
        <family val="2"/>
        <scheme val="minor"/>
      </font>
      <fill>
        <patternFill patternType="solid">
          <fgColor indexed="64"/>
          <bgColor theme="2"/>
        </patternFill>
      </fill>
    </dxf>
    <dxf>
      <font>
        <strike val="0"/>
        <outline val="0"/>
        <shadow val="0"/>
        <u val="none"/>
        <vertAlign val="baseline"/>
        <sz val="12"/>
        <name val="Calibri"/>
        <family val="2"/>
        <scheme val="minor"/>
      </font>
    </dxf>
    <dxf>
      <font>
        <strike val="0"/>
        <outline val="0"/>
        <shadow val="0"/>
        <u val="none"/>
        <vertAlign val="baseline"/>
        <sz val="12"/>
        <name val="Calibri"/>
        <family val="2"/>
        <scheme val="minor"/>
      </font>
    </dxf>
    <dxf>
      <border outline="0">
        <top style="thin">
          <color theme="1"/>
        </top>
      </border>
    </dxf>
    <dxf>
      <font>
        <strike val="0"/>
        <outline val="0"/>
        <shadow val="0"/>
        <u val="none"/>
        <vertAlign val="baseline"/>
        <sz val="12"/>
        <name val="Calibri"/>
        <family val="2"/>
        <scheme val="minor"/>
      </font>
    </dxf>
    <dxf>
      <border outline="0">
        <bottom style="thin">
          <color theme="1"/>
        </bottom>
      </border>
    </dxf>
    <dxf>
      <font>
        <b/>
        <i val="0"/>
        <strike val="0"/>
        <condense val="0"/>
        <extend val="0"/>
        <outline val="0"/>
        <shadow val="0"/>
        <u val="none"/>
        <vertAlign val="baseline"/>
        <sz val="12"/>
        <color auto="1"/>
        <name val="Calibri"/>
        <family val="2"/>
        <scheme val="minor"/>
      </font>
      <fill>
        <patternFill patternType="solid">
          <fgColor theme="0" tint="-0.14999847407452621"/>
          <bgColor theme="2"/>
        </patternFill>
      </fill>
      <alignment horizontal="left"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4" formatCode="0.00%"/>
      <fill>
        <patternFill patternType="solid">
          <fgColor indexed="64"/>
          <bgColor theme="0" tint="-4.9989318521683403E-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Calibri"/>
        <family val="2"/>
        <scheme val="minor"/>
      </font>
      <fill>
        <patternFill patternType="solid">
          <fgColor indexed="64"/>
          <bgColor theme="7" tint="0.3999755851924192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numFmt numFmtId="165" formatCode="&quot;£&quot;#,##0"/>
      <fill>
        <patternFill patternType="solid">
          <fgColor indexed="64"/>
          <bgColor theme="0" tint="-4.9989318521683403E-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theme="1"/>
        <name val="Calibri"/>
        <family val="2"/>
        <scheme val="minor"/>
      </font>
      <fill>
        <patternFill patternType="solid">
          <fgColor indexed="64"/>
          <bgColor theme="7" tint="0.3999755851924192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numFmt numFmtId="165" formatCode="&quot;£&quot;#,##0"/>
      <fill>
        <patternFill patternType="solid">
          <fgColor indexed="64"/>
          <bgColor rgb="FFFFC00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fill>
        <patternFill patternType="solid">
          <fgColor indexed="64"/>
          <bgColor theme="7" tint="0.3999755851924192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fill>
        <patternFill patternType="solid">
          <fgColor indexed="64"/>
          <bgColor rgb="FFFFC00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numFmt numFmtId="165" formatCode="&quot;£&quot;#,##0"/>
      <fill>
        <patternFill patternType="solid">
          <fgColor indexed="64"/>
          <bgColor rgb="FFFFC00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fill>
        <patternFill patternType="solid">
          <fgColor indexed="64"/>
          <bgColor theme="7" tint="0.3999755851924192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numFmt numFmtId="165" formatCode="&quot;£&quot;#,##0"/>
      <fill>
        <patternFill patternType="solid">
          <fgColor indexed="64"/>
          <bgColor rgb="FFFFC00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fill>
        <patternFill patternType="solid">
          <fgColor indexed="64"/>
          <bgColor theme="7" tint="0.3999755851924192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numFmt numFmtId="165" formatCode="&quot;£&quot;#,##0"/>
      <fill>
        <patternFill patternType="solid">
          <fgColor indexed="64"/>
          <bgColor rgb="FFFFC00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fill>
        <patternFill patternType="solid">
          <fgColor indexed="64"/>
          <bgColor theme="7" tint="0.3999755851924192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numFmt numFmtId="165" formatCode="&quot;£&quot;#,##0"/>
      <fill>
        <patternFill patternType="solid">
          <fgColor indexed="64"/>
          <bgColor rgb="FFFFC00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numFmt numFmtId="165" formatCode="&quot;£&quot;#,##0"/>
      <fill>
        <patternFill patternType="solid">
          <fgColor indexed="64"/>
          <bgColor rgb="FFFFC000"/>
        </patternFill>
      </fill>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2"/>
        <color theme="1"/>
        <name val="Calibri"/>
        <family val="2"/>
        <scheme val="minor"/>
      </font>
      <fill>
        <patternFill patternType="solid">
          <fgColor indexed="64"/>
          <bgColor theme="0" tint="-4.9989318521683403E-2"/>
        </patternFill>
      </fill>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theme="1"/>
        <name val="Calibri"/>
        <family val="2"/>
        <scheme val="minor"/>
      </font>
      <fill>
        <patternFill patternType="solid">
          <fgColor indexed="64"/>
          <bgColor theme="0" tint="-4.9989318521683403E-2"/>
        </patternFill>
      </fill>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2"/>
        </patternFill>
      </fill>
      <alignment horizontal="general" vertical="bottom"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2"/>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numFmt numFmtId="1" formatCode="0"/>
      <fill>
        <patternFill patternType="solid">
          <fgColor indexed="64"/>
          <bgColor rgb="FFFFC000"/>
        </patternFill>
      </fill>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Arial"/>
        <family val="2"/>
        <scheme val="none"/>
      </font>
      <alignment horizontal="left" vertical="center" textRotation="0" wrapText="0" relativeIndent="-1"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2"/>
        <color auto="1"/>
      </font>
      <fill>
        <patternFill patternType="solid">
          <fgColor indexed="64"/>
          <bgColor theme="2"/>
        </patternFill>
      </fill>
    </dxf>
    <dxf>
      <font>
        <b val="0"/>
        <i val="0"/>
        <strike val="0"/>
        <condense val="0"/>
        <extend val="0"/>
        <outline val="0"/>
        <shadow val="0"/>
        <u val="none"/>
        <vertAlign val="baseline"/>
        <sz val="12"/>
        <color theme="1"/>
        <name val="Calibri"/>
        <family val="2"/>
        <scheme val="minor"/>
      </font>
      <numFmt numFmtId="166" formatCode="&quot;£&quot;#,##0.00"/>
      <fill>
        <patternFill patternType="solid">
          <fgColor indexed="64"/>
          <bgColor rgb="FFFFC000"/>
        </patternFill>
      </fill>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Arial"/>
        <family val="2"/>
        <scheme val="none"/>
      </font>
      <alignment horizontal="left" vertical="center" textRotation="0" wrapText="0" indent="1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2"/>
        <color auto="1"/>
        <name val="Calibri"/>
        <family val="2"/>
        <scheme val="minor"/>
      </font>
      <fill>
        <patternFill patternType="solid">
          <fgColor indexed="64"/>
          <bgColor theme="2"/>
        </patternFill>
      </fill>
    </dxf>
    <dxf>
      <font>
        <b val="0"/>
        <i val="0"/>
        <strike val="0"/>
        <condense val="0"/>
        <extend val="0"/>
        <outline val="0"/>
        <shadow val="0"/>
        <u val="none"/>
        <vertAlign val="baseline"/>
        <sz val="12"/>
        <color theme="1"/>
        <name val="Calibri"/>
        <family val="2"/>
        <scheme val="minor"/>
      </font>
      <numFmt numFmtId="166" formatCode="&quot;£&quot;#,##0.00"/>
      <fill>
        <patternFill patternType="solid">
          <fgColor indexed="64"/>
          <bgColor rgb="FFFFC000"/>
        </patternFill>
      </fill>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minor"/>
      </font>
      <numFmt numFmtId="166" formatCode="&quot;£&quot;#,##0.00"/>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minor"/>
      </font>
      <numFmt numFmtId="166" formatCode="&quot;£&quot;#,##0.00"/>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Calibri"/>
        <family val="2"/>
        <scheme val="minor"/>
      </font>
      <numFmt numFmtId="166" formatCode="&quot;£&quot;#,##0.00"/>
      <fill>
        <patternFill patternType="solid">
          <fgColor indexed="64"/>
          <bgColor rgb="FFFFC000"/>
        </patternFill>
      </fill>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alignment horizontal="left" vertical="center" textRotation="0" wrapText="0" relativeIndent="-1"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solid">
          <fgColor indexed="64"/>
          <bgColor rgb="FFFFC000"/>
        </patternFill>
      </fill>
      <protection locked="0" hidden="0"/>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2"/>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Arial"/>
        <family val="2"/>
        <scheme val="none"/>
      </font>
      <alignment horizontal="left" vertical="center" textRotation="0" wrapText="0" indent="5"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2"/>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Calibri"/>
        <family val="2"/>
        <scheme val="minor"/>
      </font>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strike val="0"/>
        <outline val="0"/>
        <shadow val="0"/>
        <u val="none"/>
        <vertAlign val="baseline"/>
        <sz val="12"/>
        <color auto="1"/>
        <name val="Calibri"/>
        <family val="2"/>
        <scheme val="minor"/>
      </font>
      <fill>
        <patternFill patternType="solid">
          <fgColor indexed="64"/>
          <bgColor theme="2"/>
        </patternFill>
      </fill>
    </dxf>
    <dxf>
      <font>
        <b val="0"/>
        <i val="0"/>
        <strike val="0"/>
        <condense val="0"/>
        <extend val="0"/>
        <outline val="0"/>
        <shadow val="0"/>
        <u val="none"/>
        <vertAlign val="baseline"/>
        <sz val="12"/>
        <color theme="1"/>
        <name val="Calibri"/>
        <family val="2"/>
        <scheme val="minor"/>
      </font>
      <fill>
        <patternFill patternType="solid">
          <fgColor indexed="64"/>
          <bgColor rgb="FFFFC000"/>
        </patternFill>
      </fill>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rgb="FF000000"/>
        <name val="Calibri"/>
        <family val="2"/>
        <scheme val="minor"/>
      </font>
      <border diagonalUp="0" diagonalDown="0">
        <left style="thin">
          <color indexed="64"/>
        </left>
        <right style="thin">
          <color indexed="64"/>
        </right>
        <top style="thin">
          <color indexed="64"/>
        </top>
        <bottom/>
        <vertical/>
        <horizontal/>
      </border>
    </dxf>
    <dxf>
      <border outline="0">
        <bottom style="thin">
          <color indexed="64"/>
        </bottom>
      </border>
    </dxf>
    <dxf>
      <font>
        <strike val="0"/>
        <outline val="0"/>
        <shadow val="0"/>
        <u val="none"/>
        <vertAlign val="baseline"/>
        <sz val="12"/>
        <color auto="1"/>
        <name val="Calibri"/>
        <family val="2"/>
        <scheme val="minor"/>
      </font>
      <fill>
        <patternFill patternType="solid">
          <fgColor indexed="64"/>
          <bgColor theme="2"/>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D6AA9FC-B934-448D-9C7A-972240FF2880}" name="Table9" displayName="Table9" ref="A16:B17" totalsRowShown="0" headerRowDxfId="69" tableBorderDxfId="68">
  <autoFilter ref="A16:B17" xr:uid="{2D6AA9FC-B934-448D-9C7A-972240FF2880}"/>
  <tableColumns count="2">
    <tableColumn id="1" xr3:uid="{565A7960-A1A8-4325-A08E-118C200725D9}" name="Description" dataDxfId="67"/>
    <tableColumn id="2" xr3:uid="{4B0E97FF-C997-46F9-A83B-F3ADD677F198}" name="Data item" dataDxfId="66"/>
  </tableColumns>
  <tableStyleInfo name="TableStyleLight1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294C2C5-FDD1-4E92-96C4-238428EF03DE}" name="Table3" displayName="Table3" ref="A1:A7" totalsRowShown="0" headerRowDxfId="4" dataDxfId="3">
  <autoFilter ref="A1:A7" xr:uid="{1294C2C5-FDD1-4E92-96C4-238428EF03DE}"/>
  <tableColumns count="1">
    <tableColumn id="1" xr3:uid="{F7724E2E-02B4-4978-8414-C9BBBED2F054}" name="Options for biggest sustainability challenge" dataDxfId="2"/>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DC47FCE-1EA6-4B99-A5E6-1F97D90EE4F6}" name="Table10" displayName="Table10" ref="A20:B23" totalsRowShown="0" headerRowDxfId="65" tableBorderDxfId="64">
  <autoFilter ref="A20:B23" xr:uid="{DDC47FCE-1EA6-4B99-A5E6-1F97D90EE4F6}"/>
  <tableColumns count="2">
    <tableColumn id="1" xr3:uid="{1C38DEEF-6980-4E8A-85B4-1DEB8EEB65B8}" name="Description" dataDxfId="63"/>
    <tableColumn id="2" xr3:uid="{40FDE2BE-2B9D-410E-A0CE-946AC820386B}" name="Data item"/>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C4118EB-8771-46DF-8D8C-4476456954A4}" name="Table11" displayName="Table11" ref="A33:E71" totalsRowShown="0" headerRowDxfId="62" headerRowBorderDxfId="61" tableBorderDxfId="60" totalsRowBorderDxfId="59">
  <autoFilter ref="A33:E71" xr:uid="{CC4118EB-8771-46DF-8D8C-4476456954A4}"/>
  <tableColumns count="5">
    <tableColumn id="1" xr3:uid="{DD343C91-0518-463D-9ED9-D0B01EA99C40}" name="Cost of care exercise results - all cells should be £ per resident per week, MEDIANS." dataDxfId="58"/>
    <tableColumn id="2" xr3:uid="{FBE25033-A3E9-4C7A-9EB5-E6996185F139}" name="65+ care home places without nursing"/>
    <tableColumn id="3" xr3:uid="{487F313E-59F8-4592-A994-9FE55AF32AEE}" name="65+ care home places without nursing, enhanced needs"/>
    <tableColumn id="4" xr3:uid="{52FB2FF9-1A6A-4494-810E-3B14E3C62E71}" name="65+ care home places with nursing"/>
    <tableColumn id="5" xr3:uid="{DB78F748-0134-4328-AC05-ECE725A6229A}" name="65+ care home places with nursing, enhanced needs"/>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E504393-163C-4878-8543-63F6AA7552B9}" name="Table12" displayName="Table12" ref="A73:E82" totalsRowShown="0" headerRowDxfId="57" dataDxfId="55" headerRowBorderDxfId="56" tableBorderDxfId="54" totalsRowBorderDxfId="53">
  <autoFilter ref="A73:E82" xr:uid="{2E504393-163C-4878-8543-63F6AA7552B9}"/>
  <tableColumns count="5">
    <tableColumn id="1" xr3:uid="{E22BBACC-A372-4363-95A8-B93E62580E5E}" name="Supporting information on important cost drivers used in the calculations:" dataDxfId="52"/>
    <tableColumn id="2" xr3:uid="{7FF772CE-0F8E-4D2C-BA3E-8EB0F1CBA47D}" name="65+ care home places without nursing" dataDxfId="51"/>
    <tableColumn id="3" xr3:uid="{C4AE3AC0-7452-4F6B-8ECA-2511EE03B582}" name="65+ care home places without nursing, enhanced needs" dataDxfId="50"/>
    <tableColumn id="4" xr3:uid="{27AC67E5-2ACD-4E21-9C11-6DC2967DBC01}" name="65+ care home places with nursing" dataDxfId="49"/>
    <tableColumn id="5" xr3:uid="{0D1712AA-E2E5-446A-A8CB-B6A7B91CD88B}" name="65+ care home places with nursing, enhanced needs" dataDxfId="48"/>
  </tableColumns>
  <tableStyleInfo name="TableStyleLight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B85EE60-457F-46AA-B88E-BF0B3C52691D}" name="Table13" displayName="Table13" ref="A89:B121" totalsRowShown="0" headerRowDxfId="47" headerRowBorderDxfId="46" tableBorderDxfId="45" totalsRowBorderDxfId="44">
  <autoFilter ref="A89:B121" xr:uid="{EB85EE60-457F-46AA-B88E-BF0B3C52691D}"/>
  <tableColumns count="2">
    <tableColumn id="1" xr3:uid="{5661ECC4-7E34-4694-8427-48034752DC3E}" name="Cost of care exercise results - all cells should be £ per contact hour, MEDIANS." dataDxfId="43"/>
    <tableColumn id="2" xr3:uid="{DB76D5F5-8399-4F7D-AD44-9E306400FB02}" name="18+ domiciliary care" dataDxfId="42"/>
  </tableColumns>
  <tableStyleInfo name="TableStyleLight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7F526F7-95BD-4F97-A9C6-4ACDCF49E3BD}" name="Table14" displayName="Table14" ref="A123:B129" totalsRowShown="0" headerRowDxfId="41" headerRowBorderDxfId="40" tableBorderDxfId="39" totalsRowBorderDxfId="38">
  <autoFilter ref="A123:B129" xr:uid="{67F526F7-95BD-4F97-A9C6-4ACDCF49E3BD}"/>
  <tableColumns count="2">
    <tableColumn id="1" xr3:uid="{D4088BFB-5EA0-41FB-A1E1-AC5F7E78E580}" name="Supporting information on important cost drivers used in the calculations:" dataDxfId="37"/>
    <tableColumn id="2" xr3:uid="{9A10D838-C3D2-4908-A6DD-0FE2984E67C2}" name="18+ domiciliary care" dataDxfId="36"/>
  </tableColumns>
  <tableStyleInfo name="TableStyleLight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085A65D-8CEF-40A6-9FEC-B106DF756747}" name="Table15" displayName="Table15" ref="A134:D141" totalsRowShown="0" headerRowDxfId="35" headerRowBorderDxfId="34" tableBorderDxfId="33" totalsRowBorderDxfId="32">
  <autoFilter ref="A134:D141" xr:uid="{3085A65D-8CEF-40A6-9FEC-B106DF756747}"/>
  <tableColumns count="4">
    <tableColumn id="1" xr3:uid="{375E0402-073E-4814-9C57-18FEADE5BFC4}" name="Description"/>
    <tableColumn id="2" xr3:uid="{CD9D0FB3-C14D-4CE8-BE84-BD80E27670D3}" name="18+ homecare, £ per contact hour"/>
    <tableColumn id="3" xr3:uid="{B1AB836B-B7A8-472F-917F-5AA79F902035}" name="65+ care home without nursing, £ per resident per week"/>
    <tableColumn id="4" xr3:uid="{982690A8-5716-49FF-BD2D-0F5653F755AA}" name="65+ care with nursing, £ per resident per week"/>
  </tableColumns>
  <tableStyleInfo name="TableStyleLight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E27B1D7-E0BB-4B72-8B37-39895006726B}" name="Table17" displayName="Table17" ref="A146:Q147" totalsRowShown="0" headerRowDxfId="31" headerRowBorderDxfId="30" tableBorderDxfId="29" totalsRowBorderDxfId="28">
  <autoFilter ref="A146:Q147" xr:uid="{8E27B1D7-E0BB-4B72-8B37-39895006726B}"/>
  <tableColumns count="17">
    <tableColumn id="1" xr3:uid="{108B424F-DE9C-4FA6-BAE2-9482BC816767}" name="LA code, auto populated" dataDxfId="27">
      <calculatedColumnFormula>INDEX('Source-LA list'!$A:$A,MATCH(B147,'Source-LA list'!$B:$B,0))</calculatedColumnFormula>
    </tableColumn>
    <tableColumn id="2" xr3:uid="{44565BDF-5F16-4E71-BE2A-8275DC911665}" name="LA name, auto populated" dataDxfId="26">
      <calculatedColumnFormula>B17</calculatedColumnFormula>
    </tableColumn>
    <tableColumn id="3" xr3:uid="{D10661B6-1535-4B3D-9AA9-7039A6405B4E}" name="Fair Cost of Care and Market Sustainability Grant 2022-23, auto populated." dataDxfId="25">
      <calculatedColumnFormula>INDEX('Source-Core Spending Power'!I11:I374,MATCH(Table17[[#This Row],[LA name, auto populated]],'Source-Core Spending Power'!B11:B374))*1000000</calculatedColumnFormula>
    </tableColumn>
    <tableColumn id="4" xr3:uid="{8DD43CD2-AA69-4999-9AC8-C45CD2DBAA90}" name="(1) Spending associated with fee increases for 18+ domiciliary care (including domiciliary care providers who operate in extra care settings), £" dataDxfId="24"/>
    <tableColumn id="5" xr3:uid="{E89DD35A-C961-4B5E-8D24-4F677582880A}" name="Biggest sustainability challenge for 18+ homecare" dataDxfId="23"/>
    <tableColumn id="6" xr3:uid="{87EC0832-B7D9-44B1-BA10-BDBF34ECD683}" name="(2) Spending associated with fee increases for 65+ care home places without nursing, £" dataDxfId="22"/>
    <tableColumn id="7" xr3:uid="{C6A65805-B6B7-42C9-A06A-7A50B9CB59AE}" name="Biggest sustainability challenge for 65+ care home places without nursing" dataDxfId="21"/>
    <tableColumn id="8" xr3:uid="{4BF81961-553F-4DA3-994C-EF793039D24A}" name="(3) Spending associated with fee increases for 65+ care home places with nursing, £" dataDxfId="20"/>
    <tableColumn id="9" xr3:uid="{ED91ABD7-E3E8-42A3-9E52-09DFFC2099F6}" name="Biggest sustainability challenge for 65+ care home places with nursing" dataDxfId="19"/>
    <tableColumn id="10" xr3:uid="{017F1370-0F1F-4A7E-BB80-72D63FD61FAB}" name="(4) Spending associated with internal resourcing for implementation activities, £" dataDxfId="18"/>
    <tableColumn id="11" xr3:uid="{B96AAD9D-469B-465A-A7F3-79BA6BF6D5CE}" name="Number of annual FTEs" dataDxfId="17"/>
    <tableColumn id="12" xr3:uid="{A86EDC9B-421E-40EF-A350-ADE24F0B4B1F}" name="Short description of spend" dataDxfId="16"/>
    <tableColumn id="13" xr3:uid="{2DE68EFA-78AA-4AFE-9F55-49DC6776BFAE}" name="(5) Spending associated with external resourcing for implementation activities, £" dataDxfId="15"/>
    <tableColumn id="14" xr3:uid="{7AE33862-801F-4E94-988C-2B9B0AE3F8FF}" name="Short description of spend2" dataDxfId="14"/>
    <tableColumn id="15" xr3:uid="{67EE9528-285B-4990-BA24-4381369BFDBA}" name="(6) Other spending not accounted for in previous columns, £ auto populated" dataDxfId="13">
      <calculatedColumnFormula>C147-D147-F147-H147-J147-M147</calculatedColumnFormula>
    </tableColumn>
    <tableColumn id="16" xr3:uid="{D97FF2F7-C989-4BA6-8DCC-A5C877FB08CD}" name="Short description of spend3" dataDxfId="12"/>
    <tableColumn id="17" xr3:uid="{B23D05A9-8697-4070-9F9A-F312C1E56D2A}" name="Percentage of spending that is not on fee rates, % auto populated" dataDxfId="11">
      <calculatedColumnFormula>(J147+M147+O147)/C147</calculatedColumnFormula>
    </tableColumn>
  </tableColumns>
  <tableStyleInfo name="TableStyleLight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B609C8-3923-496D-B00C-4EC1E09A2A0C}" name="Table1" displayName="Table1" ref="A1:B153" totalsRowShown="0" headerRowDxfId="10" dataDxfId="8" headerRowBorderDxfId="9" tableBorderDxfId="7">
  <autoFilter ref="A1:B153" xr:uid="{3BB609C8-3923-496D-B00C-4EC1E09A2A0C}"/>
  <tableColumns count="2">
    <tableColumn id="1" xr3:uid="{008A832D-AAE8-4F30-B0E8-65B95056F672}" name="ONS code" dataDxfId="6"/>
    <tableColumn id="2" xr3:uid="{66E1F536-277E-4E4C-86B4-E8AC118012D7}" name="Local Authority name" dataDxfId="5"/>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46" dT="2022-01-28T14:31:40.16" personId="{00000000-0000-0000-0000-000000000000}" id="{C0384479-BA60-4E47-9092-E4CA6E1D18E2}">
    <text>Full-time annual equivalent staff. Five staff members working for six months (half a year) would be 2.5 FTE.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12" Type="http://schemas.microsoft.com/office/2017/10/relationships/threadedComment" Target="../threadedComments/threadedComment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6" Type="http://schemas.openxmlformats.org/officeDocument/2006/relationships/table" Target="../tables/table4.xml"/><Relationship Id="rId11" Type="http://schemas.openxmlformats.org/officeDocument/2006/relationships/comments" Target="../comments1.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uk/government/collections/improved-better-care-fund-quarterly-reporting" TargetMode="External"/><Relationship Id="rId1" Type="http://schemas.openxmlformats.org/officeDocument/2006/relationships/hyperlink" Target="https://www.gov.uk/government/publications/improved-better-care-fund-provider-fee-reporting-2020-to-2021"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77107-D177-4529-AB31-F57B73C24EF6}">
  <sheetPr>
    <tabColor rgb="FFFFC000"/>
  </sheetPr>
  <dimension ref="A1:AR681"/>
  <sheetViews>
    <sheetView topLeftCell="A4" workbookViewId="0">
      <selection activeCell="A25" sqref="A25"/>
    </sheetView>
  </sheetViews>
  <sheetFormatPr defaultRowHeight="14.25" x14ac:dyDescent="0.45"/>
  <cols>
    <col min="1" max="1" width="100.265625" style="87" customWidth="1"/>
    <col min="2" max="2" width="14.265625" style="87" hidden="1" customWidth="1"/>
    <col min="3" max="3" width="32.59765625" style="87" customWidth="1"/>
    <col min="4" max="28" width="9.1328125" style="87"/>
  </cols>
  <sheetData>
    <row r="1" spans="1:28" ht="15.75" x14ac:dyDescent="0.5">
      <c r="A1" s="85" t="s">
        <v>0</v>
      </c>
      <c r="B1" s="85"/>
      <c r="C1" s="86"/>
      <c r="D1" s="86"/>
      <c r="E1" s="86"/>
      <c r="F1" s="86"/>
      <c r="G1" s="86"/>
      <c r="H1" s="86"/>
      <c r="I1" s="86"/>
      <c r="J1" s="86"/>
      <c r="K1" s="86"/>
      <c r="L1" s="86"/>
      <c r="M1" s="86"/>
      <c r="N1" s="86"/>
      <c r="O1" s="86"/>
      <c r="P1" s="86"/>
      <c r="Q1" s="86"/>
      <c r="R1" s="86"/>
      <c r="S1" s="86"/>
      <c r="T1" s="86"/>
      <c r="U1" s="86"/>
      <c r="V1" s="86"/>
      <c r="W1" s="86"/>
      <c r="X1" s="86"/>
      <c r="Y1" s="86"/>
      <c r="Z1" s="86"/>
      <c r="AA1" s="86"/>
      <c r="AB1" s="86"/>
    </row>
    <row r="3" spans="1:28" ht="18" x14ac:dyDescent="0.55000000000000004">
      <c r="A3" s="172" t="s">
        <v>1</v>
      </c>
    </row>
    <row r="4" spans="1:28" ht="15.75" x14ac:dyDescent="0.5">
      <c r="A4" s="173" t="s">
        <v>2</v>
      </c>
    </row>
    <row r="5" spans="1:28" ht="15.75" x14ac:dyDescent="0.45">
      <c r="A5" s="174" t="s">
        <v>3</v>
      </c>
    </row>
    <row r="6" spans="1:28" ht="15.75" x14ac:dyDescent="0.5">
      <c r="A6" s="4" t="s">
        <v>4</v>
      </c>
    </row>
    <row r="7" spans="1:28" ht="15.75" x14ac:dyDescent="0.5">
      <c r="A7" s="4" t="s">
        <v>5</v>
      </c>
    </row>
    <row r="8" spans="1:28" ht="15.75" x14ac:dyDescent="0.5">
      <c r="A8" s="4" t="s">
        <v>6</v>
      </c>
    </row>
    <row r="9" spans="1:28" ht="15.75" x14ac:dyDescent="0.5">
      <c r="A9" s="4" t="s">
        <v>7</v>
      </c>
    </row>
    <row r="10" spans="1:28" ht="15.75" x14ac:dyDescent="0.5">
      <c r="A10" s="4" t="s">
        <v>8</v>
      </c>
    </row>
    <row r="11" spans="1:28" ht="15.75" x14ac:dyDescent="0.5">
      <c r="A11" s="4" t="s">
        <v>9</v>
      </c>
    </row>
    <row r="12" spans="1:28" ht="15.75" x14ac:dyDescent="0.5">
      <c r="A12" s="4" t="s">
        <v>10</v>
      </c>
    </row>
    <row r="16" spans="1:28" ht="15.75" x14ac:dyDescent="0.5">
      <c r="A16" s="90" t="s">
        <v>11</v>
      </c>
      <c r="B16" s="90"/>
    </row>
    <row r="17" spans="1:3" ht="15.75" x14ac:dyDescent="0.5">
      <c r="A17" s="89" t="s">
        <v>12</v>
      </c>
      <c r="B17" s="89"/>
    </row>
    <row r="18" spans="1:3" ht="15.75" x14ac:dyDescent="0.5">
      <c r="A18" s="89" t="s">
        <v>13</v>
      </c>
      <c r="B18" s="89"/>
    </row>
    <row r="19" spans="1:3" ht="15.75" x14ac:dyDescent="0.5">
      <c r="A19" s="89" t="s">
        <v>14</v>
      </c>
      <c r="B19" s="89"/>
    </row>
    <row r="20" spans="1:3" ht="15.75" x14ac:dyDescent="0.5">
      <c r="A20" s="169" t="s">
        <v>15</v>
      </c>
    </row>
    <row r="23" spans="1:3" ht="15.75" x14ac:dyDescent="0.5">
      <c r="A23" s="90" t="s">
        <v>16</v>
      </c>
      <c r="B23" s="90"/>
      <c r="C23" s="90" t="s">
        <v>17</v>
      </c>
    </row>
    <row r="24" spans="1:3" ht="16.5" x14ac:dyDescent="0.6">
      <c r="A24" s="89" t="s">
        <v>18</v>
      </c>
      <c r="B24" s="181">
        <f>IF(AND(NOT('Example grant template'!B21=""),NOT('Example grant template'!B22="")),1,0)</f>
        <v>0</v>
      </c>
      <c r="C24" s="89" t="str">
        <f t="shared" ref="C24:C56" si="0">IF(B24=1,"Yes","No")</f>
        <v>No</v>
      </c>
    </row>
    <row r="25" spans="1:3" ht="15.75" x14ac:dyDescent="0.5">
      <c r="A25" s="89" t="s">
        <v>19</v>
      </c>
      <c r="B25" s="91">
        <f>IF('Example grant template'!D35&gt;100,1,0)*IF('Example grant template'!E35&gt;100,1,0)</f>
        <v>1</v>
      </c>
      <c r="C25" s="89" t="str">
        <f t="shared" si="0"/>
        <v>Yes</v>
      </c>
    </row>
    <row r="26" spans="1:3" ht="15.75" x14ac:dyDescent="0.5">
      <c r="A26" s="89" t="s">
        <v>20</v>
      </c>
      <c r="B26" s="91">
        <f>IF('Example grant template'!B36&gt;150,1,0)*IF('Example grant template'!C36&gt;150,1,0)*IF('Example grant template'!D36&gt;150,1,0)*IF('Example grant template'!E36&gt;150,1,0)</f>
        <v>1</v>
      </c>
      <c r="C26" s="89" t="str">
        <f t="shared" si="0"/>
        <v>Yes</v>
      </c>
    </row>
    <row r="27" spans="1:3" ht="15.75" x14ac:dyDescent="0.5">
      <c r="A27" s="89" t="s">
        <v>21</v>
      </c>
      <c r="B27" s="91">
        <f>IF('Example grant template'!B34&gt;200,1,0)*IF('Example grant template'!C34&gt;200,1,0)*IF('Example grant template'!D34&gt;250,1,0)*IF('Example grant template'!E34&gt;250,1,0)</f>
        <v>1</v>
      </c>
      <c r="C27" s="89" t="str">
        <f t="shared" si="0"/>
        <v>Yes</v>
      </c>
    </row>
    <row r="28" spans="1:3" ht="15.75" x14ac:dyDescent="0.5">
      <c r="A28" s="89" t="s">
        <v>22</v>
      </c>
      <c r="B28" s="91">
        <f>IF('Example grant template'!B45&gt;0,1,0)*IF('Example grant template'!C45&gt;0,1,0)*IF('Example grant template'!D45&gt;0,1,0)*IF('Example grant template'!E45&gt;0,1,0)</f>
        <v>1</v>
      </c>
      <c r="C28" s="89" t="str">
        <f t="shared" si="0"/>
        <v>Yes</v>
      </c>
    </row>
    <row r="29" spans="1:3" ht="15.75" x14ac:dyDescent="0.5">
      <c r="A29" s="89" t="s">
        <v>23</v>
      </c>
      <c r="B29" s="91">
        <f>IF('Example grant template'!B50&gt;0,1,0)*IF('Example grant template'!C50&gt;0,1,0)*IF('Example grant template'!D50&gt;0,1,0)*IF('Example grant template'!E50&gt;0,1,0)</f>
        <v>1</v>
      </c>
      <c r="C29" s="89" t="str">
        <f t="shared" si="0"/>
        <v>Yes</v>
      </c>
    </row>
    <row r="30" spans="1:3" ht="15.75" x14ac:dyDescent="0.5">
      <c r="A30" s="89" t="s">
        <v>24</v>
      </c>
      <c r="B30" s="91">
        <f>IF('Example grant template'!B64&gt;0,1,0)*IF('Example grant template'!C64&gt;0,1,0)*IF('Example grant template'!D64&gt;0,1,0)*IF('Example grant template'!E64&gt;0,1,0)</f>
        <v>1</v>
      </c>
      <c r="C30" s="89" t="str">
        <f t="shared" si="0"/>
        <v>Yes</v>
      </c>
    </row>
    <row r="31" spans="1:3" ht="15.75" x14ac:dyDescent="0.5">
      <c r="A31" s="89" t="s">
        <v>25</v>
      </c>
      <c r="B31" s="91">
        <f>IF('Example grant template'!B69&gt;0,1,0)*IF('Example grant template'!C70&gt;0,1,0)*IF('Example grant template'!D70&gt;0,1,0)*IF('Example grant template'!E70&gt;0,1,0)</f>
        <v>1</v>
      </c>
      <c r="C31" s="89" t="str">
        <f t="shared" si="0"/>
        <v>Yes</v>
      </c>
    </row>
    <row r="32" spans="1:3" ht="15.75" x14ac:dyDescent="0.5">
      <c r="A32" s="89" t="s">
        <v>26</v>
      </c>
      <c r="B32" s="91">
        <f>IF('Example grant template'!B70&gt;0,1,0)*IF('Example grant template'!C71&gt;0,1,0)*IF('Example grant template'!D71&gt;0,1,0)*IF('Example grant template'!E71&gt;0,1,0)</f>
        <v>1</v>
      </c>
      <c r="C32" s="89" t="str">
        <f t="shared" si="0"/>
        <v>Yes</v>
      </c>
    </row>
    <row r="33" spans="1:3" ht="15.75" x14ac:dyDescent="0.5">
      <c r="A33" s="92" t="s">
        <v>27</v>
      </c>
      <c r="B33" s="93">
        <f>IF('Example grant template'!B71&gt;300,1,0)*IF('Example grant template'!C71&gt;300,1,0)*IF('Example grant template'!D71&gt;300,1,0)*IF('Example grant template'!E71&gt;300,1,0)</f>
        <v>1</v>
      </c>
      <c r="C33" s="92" t="str">
        <f>IF(B33=1,"Yes","No")</f>
        <v>Yes</v>
      </c>
    </row>
    <row r="34" spans="1:3" ht="15.75" x14ac:dyDescent="0.5">
      <c r="A34" s="89" t="s">
        <v>28</v>
      </c>
      <c r="B34" s="91">
        <f>IF('Example grant template'!D78&gt;5,1,0)*IF('Example grant template'!E78&gt;5,1,0)</f>
        <v>1</v>
      </c>
      <c r="C34" s="89" t="str">
        <f t="shared" si="0"/>
        <v>Yes</v>
      </c>
    </row>
    <row r="35" spans="1:3" ht="15.75" x14ac:dyDescent="0.5">
      <c r="A35" s="89" t="s">
        <v>29</v>
      </c>
      <c r="B35" s="91">
        <f>IF('Example grant template'!B77&gt;0,1,0)*IF('Example grant template'!C77&gt;0,1,0)*IF('Example grant template'!D77&gt;0,1,0)*IF('Example grant template'!E77&gt;0,1,0)</f>
        <v>1</v>
      </c>
      <c r="C35" s="89" t="str">
        <f t="shared" si="0"/>
        <v>Yes</v>
      </c>
    </row>
    <row r="36" spans="1:3" ht="15.75" x14ac:dyDescent="0.5">
      <c r="A36" s="89" t="s">
        <v>30</v>
      </c>
      <c r="B36" s="91">
        <f>IF('Example grant template'!B79&gt;=6.83,1,0)*IF('Example grant template'!C79&gt;=6.83,1,0)*IF('Example grant template'!D79&gt;=6.83,1,0)*IF('Example grant template'!E79&gt;=6.83,1,0)</f>
        <v>1</v>
      </c>
      <c r="C36" s="89" t="str">
        <f t="shared" si="0"/>
        <v>Yes</v>
      </c>
    </row>
    <row r="37" spans="1:3" ht="15.75" x14ac:dyDescent="0.5">
      <c r="A37" s="92" t="s">
        <v>31</v>
      </c>
      <c r="B37" s="93">
        <f>IF('Example grant template'!D80&gt;=6.83,1,0)*IF('Example grant template'!E80&gt;=6.83,1,0)</f>
        <v>1</v>
      </c>
      <c r="C37" s="92" t="str">
        <f t="shared" si="0"/>
        <v>Yes</v>
      </c>
    </row>
    <row r="38" spans="1:3" ht="15.75" x14ac:dyDescent="0.5">
      <c r="A38" s="89" t="s">
        <v>32</v>
      </c>
      <c r="B38" s="95">
        <f>IF('Example grant template'!B91&gt;=6.83,1,0)</f>
        <v>1</v>
      </c>
      <c r="C38" s="89" t="str">
        <f t="shared" si="0"/>
        <v>Yes</v>
      </c>
    </row>
    <row r="39" spans="1:3" ht="15.75" x14ac:dyDescent="0.5">
      <c r="A39" s="89" t="s">
        <v>33</v>
      </c>
      <c r="B39" s="95">
        <f>IF('Example grant template'!B92&gt;0,1,0)</f>
        <v>1</v>
      </c>
      <c r="C39" s="89" t="str">
        <f t="shared" si="0"/>
        <v>Yes</v>
      </c>
    </row>
    <row r="40" spans="1:3" ht="15.75" x14ac:dyDescent="0.5">
      <c r="A40" s="89" t="s">
        <v>34</v>
      </c>
      <c r="B40" s="95">
        <f>IF('Example grant template'!B90&gt;0,1,0)</f>
        <v>1</v>
      </c>
      <c r="C40" s="89" t="str">
        <f t="shared" si="0"/>
        <v>Yes</v>
      </c>
    </row>
    <row r="41" spans="1:3" ht="15.75" x14ac:dyDescent="0.5">
      <c r="A41" s="89" t="s">
        <v>35</v>
      </c>
      <c r="B41" s="95">
        <f>IF('Example grant template'!B102&gt;0,1,0)</f>
        <v>1</v>
      </c>
      <c r="C41" s="89" t="str">
        <f t="shared" si="0"/>
        <v>Yes</v>
      </c>
    </row>
    <row r="42" spans="1:3" ht="15.75" x14ac:dyDescent="0.5">
      <c r="A42" s="89" t="s">
        <v>36</v>
      </c>
      <c r="B42" s="95">
        <f>IF('Example grant template'!B120&gt;0,1,0)</f>
        <v>1</v>
      </c>
      <c r="C42" s="89" t="str">
        <f t="shared" si="0"/>
        <v>Yes</v>
      </c>
    </row>
    <row r="43" spans="1:3" ht="15.75" x14ac:dyDescent="0.5">
      <c r="A43" s="92" t="s">
        <v>37</v>
      </c>
      <c r="B43" s="94">
        <f>IF('Example grant template'!B121&gt;10,1,0)</f>
        <v>1</v>
      </c>
      <c r="C43" s="92" t="str">
        <f>IF(B43=1,"Yes","No")</f>
        <v>Yes</v>
      </c>
    </row>
    <row r="44" spans="1:3" ht="15.75" x14ac:dyDescent="0.5">
      <c r="A44" s="89" t="s">
        <v>38</v>
      </c>
      <c r="B44" s="95">
        <f>IF('Example grant template'!B126&gt;=6.83,1,0)</f>
        <v>1</v>
      </c>
      <c r="C44" s="89" t="str">
        <f t="shared" si="0"/>
        <v>Yes</v>
      </c>
    </row>
    <row r="45" spans="1:3" ht="15.75" x14ac:dyDescent="0.5">
      <c r="A45" s="89" t="s">
        <v>39</v>
      </c>
      <c r="B45" s="95">
        <f>IF('Example grant template'!B136&gt;10,1,0)*IF('Example grant template'!C136&gt;300,1,0)*IF('Example grant template'!D136&gt;300,1,0)</f>
        <v>0</v>
      </c>
      <c r="C45" s="89" t="str">
        <f t="shared" si="0"/>
        <v>No</v>
      </c>
    </row>
    <row r="46" spans="1:3" ht="15.75" x14ac:dyDescent="0.5">
      <c r="A46" s="92" t="s">
        <v>40</v>
      </c>
      <c r="B46" s="94">
        <f>IF('Example grant template'!B137&gt;10,1,0)*IF('Example grant template'!C137&gt;300,1,0)*IF('Example grant template'!D137&gt;300,1,0)</f>
        <v>0</v>
      </c>
      <c r="C46" s="92" t="str">
        <f t="shared" si="0"/>
        <v>No</v>
      </c>
    </row>
    <row r="47" spans="1:3" ht="15.75" x14ac:dyDescent="0.5">
      <c r="A47" s="89" t="s">
        <v>41</v>
      </c>
      <c r="B47" s="95" cm="1">
        <f t="array" ref="B47">IF(Table17[(1) Spending associated with fee increases for 18+ domiciliary care (including domiciliary care providers who operate in extra care settings), £]&gt;0,1,0)</f>
        <v>0</v>
      </c>
      <c r="C47" s="89" t="str">
        <f t="shared" si="0"/>
        <v>No</v>
      </c>
    </row>
    <row r="48" spans="1:3" ht="15.75" x14ac:dyDescent="0.5">
      <c r="A48" s="89" t="s">
        <v>42</v>
      </c>
      <c r="B48" s="95" cm="1">
        <f t="array" ref="B48">IF(Table17[(2) Spending associated with fee increases for 65+ care home places without nursing, £]&gt;0,1,0)</f>
        <v>0</v>
      </c>
      <c r="C48" s="89" t="str">
        <f t="shared" si="0"/>
        <v>No</v>
      </c>
    </row>
    <row r="49" spans="1:3" ht="15.75" x14ac:dyDescent="0.5">
      <c r="A49" s="89" t="s">
        <v>43</v>
      </c>
      <c r="B49" s="95" cm="1">
        <f t="array" ref="B49">IF(Table17[(3) Spending associated with fee increases for 65+ care home places with nursing, £]&gt;0,1,0)</f>
        <v>0</v>
      </c>
      <c r="C49" s="89" t="str">
        <f t="shared" si="0"/>
        <v>No</v>
      </c>
    </row>
    <row r="50" spans="1:3" ht="15.75" x14ac:dyDescent="0.5">
      <c r="A50" s="89" t="s">
        <v>44</v>
      </c>
      <c r="B50" s="95" cm="1">
        <f t="array" ref="B50">IF(Table17[(4) Spending associated with internal resourcing for implementation activities, £]&gt;0,1,0)</f>
        <v>0</v>
      </c>
      <c r="C50" s="89" t="str">
        <f t="shared" si="0"/>
        <v>No</v>
      </c>
    </row>
    <row r="51" spans="1:3" ht="15.75" x14ac:dyDescent="0.5">
      <c r="A51" s="89" t="s">
        <v>45</v>
      </c>
      <c r="B51" s="95" cm="1">
        <f t="array" ref="B51">IF(Table17[(5) Spending associated with external resourcing for implementation activities, £]&gt;0,1,0)</f>
        <v>0</v>
      </c>
      <c r="C51" s="89" t="str">
        <f t="shared" si="0"/>
        <v>No</v>
      </c>
    </row>
    <row r="54" spans="1:3" ht="15.75" x14ac:dyDescent="0.5">
      <c r="C54" s="89"/>
    </row>
    <row r="55" spans="1:3" ht="15.75" x14ac:dyDescent="0.5">
      <c r="C55" s="89"/>
    </row>
    <row r="56" spans="1:3" ht="15.75" x14ac:dyDescent="0.5">
      <c r="A56" s="90" t="s">
        <v>46</v>
      </c>
      <c r="B56" s="97">
        <f>IF(PRODUCT(B24:B51)&gt;0,1,0)</f>
        <v>0</v>
      </c>
      <c r="C56" s="90" t="str">
        <f t="shared" si="0"/>
        <v>No</v>
      </c>
    </row>
    <row r="60" spans="1:3" x14ac:dyDescent="0.45">
      <c r="A60" s="170" t="s">
        <v>47</v>
      </c>
    </row>
    <row r="61" spans="1:3" ht="15.75" x14ac:dyDescent="0.5">
      <c r="A61" s="87" t="s">
        <v>48</v>
      </c>
      <c r="B61" s="171">
        <f>IF(ISBLANK('Example grant template'!B23),0,1)</f>
        <v>0</v>
      </c>
      <c r="C61" s="89" t="str">
        <f>IF(B61=1,"Yes","No")</f>
        <v>No</v>
      </c>
    </row>
    <row r="62" spans="1:3" ht="15.75" x14ac:dyDescent="0.5">
      <c r="A62" s="89" t="s">
        <v>49</v>
      </c>
      <c r="B62" s="91">
        <f>IF('Example grant template'!B75&gt;0,1,0)*IF('Example grant template'!C75&gt;0,1,0)*IF('Example grant template'!D75&gt;0,1,0)*IF('Example grant template'!E75&gt;0,1,0)</f>
        <v>1</v>
      </c>
      <c r="C62" s="89" t="str">
        <f t="shared" ref="C62:C70" si="1">IF(B62=1,"Yes","No")</f>
        <v>Yes</v>
      </c>
    </row>
    <row r="63" spans="1:3" ht="15.75" x14ac:dyDescent="0.5">
      <c r="A63" s="89" t="s">
        <v>50</v>
      </c>
      <c r="B63" s="91">
        <f>IF(ISBLANK('Example grant template'!B76),0,1)*IF(ISBLANK('Example grant template'!C76),0,1)*IF(ISBLANK('Example grant template'!D76),0,1)*IF(ISBLANK('Example grant template'!E76),0,1)</f>
        <v>1</v>
      </c>
      <c r="C63" s="89" t="str">
        <f t="shared" si="1"/>
        <v>Yes</v>
      </c>
    </row>
    <row r="64" spans="1:3" ht="15.75" x14ac:dyDescent="0.5">
      <c r="A64" s="89" t="s">
        <v>51</v>
      </c>
      <c r="B64" s="95" cm="1">
        <f t="array" ref="B64">IF(ISBLANK(Table17[Biggest sustainability challenge for 18+ homecare]),0,1)</f>
        <v>0</v>
      </c>
      <c r="C64" s="89" t="str">
        <f t="shared" si="1"/>
        <v>No</v>
      </c>
    </row>
    <row r="65" spans="1:3" ht="15.75" x14ac:dyDescent="0.5">
      <c r="A65" s="89" t="s">
        <v>52</v>
      </c>
      <c r="B65" s="95" cm="1">
        <f t="array" ref="B65">IF(ISBLANK(Table17[Biggest sustainability challenge for 65+ care home places without nursing]),0,1)</f>
        <v>0</v>
      </c>
      <c r="C65" s="89" t="str">
        <f t="shared" si="1"/>
        <v>No</v>
      </c>
    </row>
    <row r="66" spans="1:3" ht="15.75" x14ac:dyDescent="0.5">
      <c r="A66" s="89" t="s">
        <v>53</v>
      </c>
      <c r="B66" s="95" cm="1">
        <f t="array" ref="B66">IF(ISBLANK(Table17[Biggest sustainability challenge for 65+ care home places with nursing]),0,1)</f>
        <v>0</v>
      </c>
      <c r="C66" s="89" t="str">
        <f t="shared" si="1"/>
        <v>No</v>
      </c>
    </row>
    <row r="67" spans="1:3" ht="15.75" x14ac:dyDescent="0.5">
      <c r="A67" s="89" t="s">
        <v>54</v>
      </c>
      <c r="B67" s="171">
        <f>IF('Example grant template'!B82&gt;20000,1,0)*IF('Example grant template'!C82&gt;20000,1,0)*IF('Example grant template'!D82&gt;20000,1,0)*IF('Example grant template'!E82&gt;20000,1,0)</f>
        <v>1</v>
      </c>
      <c r="C67" s="89" t="str">
        <f t="shared" si="1"/>
        <v>Yes</v>
      </c>
    </row>
    <row r="68" spans="1:3" ht="15.75" x14ac:dyDescent="0.5">
      <c r="A68" s="89" t="s">
        <v>55</v>
      </c>
      <c r="B68" s="171" cm="1">
        <f t="array" ref="B68">IF(Table17[Percentage of spending that is not on fee rates, % auto populated]&gt;0.25,0,1)</f>
        <v>0</v>
      </c>
      <c r="C68" s="89" t="str">
        <f t="shared" si="1"/>
        <v>No</v>
      </c>
    </row>
    <row r="69" spans="1:3" ht="15.75" x14ac:dyDescent="0.5">
      <c r="A69" s="89" t="s">
        <v>56</v>
      </c>
      <c r="B69" s="91">
        <f>IF(ISBLANK('Example grant template'!B74),0,1)*IF(ISBLANK('Example grant template'!C74),0,1)*IF(ISBLANK('Example grant template'!D74),0,1)*IF(ISBLANK('Example grant template'!E74),0,1)</f>
        <v>1</v>
      </c>
      <c r="C69" s="89" t="str">
        <f t="shared" si="1"/>
        <v>Yes</v>
      </c>
    </row>
    <row r="70" spans="1:3" ht="15.75" x14ac:dyDescent="0.5">
      <c r="A70" s="89" t="s">
        <v>57</v>
      </c>
      <c r="B70" s="95">
        <f>IF(ISBLANK('Example grant template'!B124),0,1)*IF(ISBLANK('Example grant template'!B125),0,1)</f>
        <v>1</v>
      </c>
      <c r="C70" s="89" t="str">
        <f t="shared" si="1"/>
        <v>Yes</v>
      </c>
    </row>
    <row r="672" spans="44:44" x14ac:dyDescent="0.45">
      <c r="AR672" s="96"/>
    </row>
    <row r="680" spans="44:44" x14ac:dyDescent="0.45">
      <c r="AR680" s="96"/>
    </row>
    <row r="681" spans="44:44" x14ac:dyDescent="0.45">
      <c r="AR681" s="96">
        <v>1</v>
      </c>
    </row>
  </sheetData>
  <sheetProtection algorithmName="SHA-512" hashValue="7XE8izRvIt59YqLidhyK7F9GOx81dH5FmKL6HKQUIi3zPcOICBul7iWJp3XugwvyCKcsxSQsgu3Pd6UsRO9ZkQ==" saltValue="uKKHyCevkmpIUf9FpYUhNA==" spinCount="100000" sheet="1" objects="1" scenarios="1"/>
  <conditionalFormatting sqref="C54:C56 C28:C51">
    <cfRule type="containsText" dxfId="84" priority="6" operator="containsText" text="Yes">
      <formula>NOT(ISERROR(SEARCH("Yes",C28)))</formula>
    </cfRule>
    <cfRule type="containsText" dxfId="83" priority="7" operator="containsText" text="No">
      <formula>NOT(ISERROR(SEARCH("No",C28)))</formula>
    </cfRule>
  </conditionalFormatting>
  <conditionalFormatting sqref="C24">
    <cfRule type="containsText" dxfId="82" priority="20" operator="containsText" text="Yes">
      <formula>NOT(ISERROR(SEARCH("Yes",C24)))</formula>
    </cfRule>
    <cfRule type="containsText" dxfId="81" priority="21" operator="containsText" text="No">
      <formula>NOT(ISERROR(SEARCH("No",C24)))</formula>
    </cfRule>
  </conditionalFormatting>
  <conditionalFormatting sqref="C25">
    <cfRule type="containsText" dxfId="80" priority="17" operator="containsText" text="Yes">
      <formula>NOT(ISERROR(SEARCH("Yes",C25)))</formula>
    </cfRule>
    <cfRule type="containsText" dxfId="79" priority="18" operator="containsText" text="Yes">
      <formula>NOT(ISERROR(SEARCH("Yes",C25)))</formula>
    </cfRule>
    <cfRule type="containsText" dxfId="78" priority="19" operator="containsText" text="No">
      <formula>NOT(ISERROR(SEARCH("No",C25)))</formula>
    </cfRule>
  </conditionalFormatting>
  <conditionalFormatting sqref="C26">
    <cfRule type="containsText" dxfId="77" priority="15" operator="containsText" text="Yes">
      <formula>NOT(ISERROR(SEARCH("Yes",C26)))</formula>
    </cfRule>
    <cfRule type="containsText" dxfId="76" priority="16" operator="containsText" text="No">
      <formula>NOT(ISERROR(SEARCH("No",C26)))</formula>
    </cfRule>
  </conditionalFormatting>
  <conditionalFormatting sqref="C27">
    <cfRule type="containsText" dxfId="75" priority="10" operator="containsText" text="Yes">
      <formula>NOT(ISERROR(SEARCH("Yes",C27)))</formula>
    </cfRule>
    <cfRule type="containsText" dxfId="74" priority="11" operator="containsText" text="Yes">
      <formula>NOT(ISERROR(SEARCH("Yes",C27)))</formula>
    </cfRule>
    <cfRule type="containsText" dxfId="73" priority="12" operator="containsText" text="No">
      <formula>NOT(ISERROR(SEARCH("No",C27)))</formula>
    </cfRule>
  </conditionalFormatting>
  <conditionalFormatting sqref="C61:C70">
    <cfRule type="cellIs" dxfId="72" priority="2" operator="equal">
      <formula>"""Yes"""</formula>
    </cfRule>
    <cfRule type="cellIs" dxfId="71" priority="3" operator="equal">
      <formula>"No"</formula>
    </cfRule>
  </conditionalFormatting>
  <conditionalFormatting sqref="C61:C70">
    <cfRule type="cellIs" dxfId="70" priority="1" operator="equal">
      <formula>"Yes"</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2A382-7EC1-435B-929A-5E39466765F2}">
  <sheetPr>
    <tabColor rgb="FFFFC000"/>
  </sheetPr>
  <dimension ref="A1:R149"/>
  <sheetViews>
    <sheetView tabSelected="1" topLeftCell="A95" zoomScale="85" zoomScaleNormal="85" workbookViewId="0">
      <selection activeCell="A71" sqref="A71"/>
    </sheetView>
  </sheetViews>
  <sheetFormatPr defaultRowHeight="14.25" x14ac:dyDescent="0.45"/>
  <cols>
    <col min="1" max="1" width="69.3984375" customWidth="1"/>
    <col min="2" max="5" width="36.1328125" customWidth="1"/>
    <col min="6" max="6" width="40.59765625" customWidth="1"/>
    <col min="7" max="8" width="67.1328125" customWidth="1"/>
    <col min="9" max="9" width="66.1328125" customWidth="1"/>
    <col min="10" max="10" width="67.1328125" customWidth="1"/>
    <col min="11" max="11" width="23.86328125" customWidth="1"/>
    <col min="12" max="12" width="26.86328125" customWidth="1"/>
    <col min="13" max="13" width="67.1328125" customWidth="1"/>
    <col min="14" max="14" width="28.1328125" customWidth="1"/>
    <col min="15" max="15" width="67.1328125" customWidth="1"/>
    <col min="16" max="16" width="28.1328125" customWidth="1"/>
    <col min="17" max="17" width="63.3984375" customWidth="1"/>
    <col min="18" max="18" width="30" customWidth="1"/>
    <col min="19" max="24" width="21" customWidth="1"/>
  </cols>
  <sheetData>
    <row r="1" spans="1:18" s="1" customFormat="1" ht="15.75" x14ac:dyDescent="0.5">
      <c r="A1" s="2" t="s">
        <v>0</v>
      </c>
      <c r="B1" s="3"/>
      <c r="C1" s="3"/>
      <c r="D1" s="3"/>
      <c r="E1" s="3"/>
      <c r="F1" s="3"/>
      <c r="G1" s="3"/>
      <c r="H1" s="3"/>
      <c r="I1" s="3"/>
      <c r="J1" s="3"/>
      <c r="K1" s="3"/>
      <c r="L1" s="3"/>
      <c r="M1" s="3"/>
      <c r="N1" s="3"/>
      <c r="O1" s="3"/>
      <c r="P1" s="3"/>
      <c r="Q1" s="3"/>
      <c r="R1" s="3"/>
    </row>
    <row r="2" spans="1:18" ht="15.75" x14ac:dyDescent="0.5">
      <c r="A2" s="4"/>
      <c r="B2" s="4"/>
      <c r="C2" s="4"/>
      <c r="D2" s="4"/>
      <c r="E2" s="4"/>
      <c r="F2" s="4"/>
      <c r="G2" s="4"/>
      <c r="H2" s="4"/>
      <c r="I2" s="4"/>
      <c r="J2" s="4"/>
      <c r="K2" s="4"/>
      <c r="L2" s="4"/>
      <c r="M2" s="4"/>
      <c r="N2" s="4"/>
      <c r="O2" s="4"/>
      <c r="P2" s="4"/>
      <c r="Q2" s="4"/>
      <c r="R2" s="4"/>
    </row>
    <row r="3" spans="1:18" ht="19.899999999999999" thickBot="1" x14ac:dyDescent="0.65">
      <c r="A3" s="88" t="s">
        <v>58</v>
      </c>
      <c r="B3" s="4"/>
      <c r="C3" s="4"/>
      <c r="D3" s="4"/>
      <c r="E3" s="4"/>
      <c r="F3" s="4"/>
      <c r="G3" s="4"/>
      <c r="H3" s="4"/>
      <c r="I3" s="4"/>
      <c r="J3" s="4"/>
      <c r="K3" s="4"/>
      <c r="L3" s="4"/>
      <c r="M3" s="4"/>
      <c r="N3" s="4"/>
      <c r="O3" s="4"/>
      <c r="P3" s="4"/>
      <c r="Q3" s="4"/>
      <c r="R3" s="4"/>
    </row>
    <row r="4" spans="1:18" ht="18.399999999999999" thickTop="1" x14ac:dyDescent="0.55000000000000004">
      <c r="A4" s="175" t="s">
        <v>59</v>
      </c>
      <c r="B4" s="4"/>
      <c r="C4" s="4"/>
      <c r="D4" s="4"/>
      <c r="E4" s="4"/>
      <c r="F4" s="4"/>
      <c r="G4" s="4"/>
      <c r="H4" s="4"/>
      <c r="I4" s="4"/>
      <c r="J4" s="4"/>
      <c r="K4" s="4"/>
      <c r="L4" s="4"/>
      <c r="M4" s="4"/>
      <c r="N4" s="4"/>
      <c r="O4" s="4"/>
      <c r="P4" s="4"/>
      <c r="Q4" s="4"/>
      <c r="R4" s="4"/>
    </row>
    <row r="5" spans="1:18" ht="18" x14ac:dyDescent="0.55000000000000004">
      <c r="A5" s="175" t="s">
        <v>60</v>
      </c>
      <c r="B5" s="4"/>
      <c r="C5" s="4"/>
      <c r="D5" s="4"/>
      <c r="E5" s="4"/>
      <c r="F5" s="4"/>
      <c r="G5" s="4"/>
      <c r="H5" s="4"/>
      <c r="I5" s="4"/>
      <c r="J5" s="4"/>
      <c r="K5" s="4"/>
      <c r="L5" s="4"/>
      <c r="M5" s="4"/>
      <c r="N5" s="4"/>
      <c r="O5" s="4"/>
      <c r="P5" s="4"/>
      <c r="Q5" s="4"/>
      <c r="R5" s="4"/>
    </row>
    <row r="6" spans="1:18" ht="18" x14ac:dyDescent="0.55000000000000004">
      <c r="A6" s="175" t="s">
        <v>61</v>
      </c>
      <c r="B6" s="4"/>
      <c r="C6" s="4"/>
      <c r="D6" s="4"/>
      <c r="E6" s="4"/>
      <c r="F6" s="4"/>
      <c r="G6" s="4"/>
      <c r="H6" s="4"/>
      <c r="I6" s="4"/>
      <c r="J6" s="4"/>
      <c r="K6" s="4"/>
      <c r="L6" s="4"/>
      <c r="M6" s="4"/>
      <c r="N6" s="4"/>
      <c r="O6" s="4"/>
      <c r="P6" s="4"/>
      <c r="Q6" s="4"/>
      <c r="R6" s="4"/>
    </row>
    <row r="7" spans="1:18" ht="18" x14ac:dyDescent="0.55000000000000004">
      <c r="A7" s="175" t="s">
        <v>62</v>
      </c>
      <c r="B7" s="4"/>
      <c r="C7" s="4"/>
      <c r="D7" s="4"/>
      <c r="E7" s="4"/>
      <c r="F7" s="4"/>
      <c r="G7" s="4"/>
      <c r="H7" s="4"/>
      <c r="I7" s="4"/>
      <c r="J7" s="4"/>
      <c r="K7" s="4"/>
      <c r="L7" s="4"/>
      <c r="M7" s="4"/>
      <c r="N7" s="4"/>
      <c r="O7" s="4"/>
      <c r="P7" s="4"/>
      <c r="Q7" s="4"/>
      <c r="R7" s="4"/>
    </row>
    <row r="8" spans="1:18" ht="18" x14ac:dyDescent="0.55000000000000004">
      <c r="A8" s="176" t="s">
        <v>63</v>
      </c>
      <c r="B8" s="4"/>
      <c r="C8" s="4"/>
      <c r="D8" s="4"/>
      <c r="E8" s="4"/>
      <c r="F8" s="4"/>
      <c r="G8" s="4"/>
      <c r="H8" s="4"/>
      <c r="I8" s="4"/>
      <c r="J8" s="4"/>
      <c r="K8" s="4"/>
      <c r="L8" s="4"/>
      <c r="M8" s="4"/>
      <c r="N8" s="4"/>
      <c r="O8" s="4"/>
      <c r="P8" s="4"/>
      <c r="Q8" s="4"/>
      <c r="R8" s="4"/>
    </row>
    <row r="9" spans="1:18" ht="18" x14ac:dyDescent="0.5">
      <c r="A9" s="177" t="s">
        <v>64</v>
      </c>
      <c r="B9" s="4"/>
      <c r="C9" s="4"/>
      <c r="D9" s="4"/>
      <c r="E9" s="4"/>
      <c r="F9" s="4"/>
      <c r="G9" s="4"/>
      <c r="H9" s="4"/>
      <c r="I9" s="4"/>
      <c r="J9" s="4"/>
      <c r="K9" s="4"/>
      <c r="L9" s="4"/>
      <c r="M9" s="4"/>
      <c r="N9" s="4"/>
      <c r="O9" s="4"/>
      <c r="P9" s="4"/>
      <c r="Q9" s="4"/>
      <c r="R9" s="4"/>
    </row>
    <row r="10" spans="1:18" ht="18" x14ac:dyDescent="0.5">
      <c r="A10" s="177" t="s">
        <v>65</v>
      </c>
      <c r="B10" s="4"/>
      <c r="C10" s="4"/>
      <c r="D10" s="4"/>
      <c r="E10" s="4"/>
      <c r="F10" s="4"/>
      <c r="G10" s="4"/>
      <c r="H10" s="4"/>
      <c r="I10" s="4"/>
      <c r="J10" s="4"/>
      <c r="K10" s="4"/>
      <c r="L10" s="4"/>
      <c r="M10" s="4"/>
      <c r="N10" s="4"/>
      <c r="O10" s="4"/>
      <c r="P10" s="4"/>
      <c r="Q10" s="4"/>
      <c r="R10" s="4"/>
    </row>
    <row r="11" spans="1:18" ht="18" x14ac:dyDescent="0.5">
      <c r="A11" s="177" t="s">
        <v>66</v>
      </c>
      <c r="B11" s="4"/>
      <c r="C11" s="4"/>
      <c r="D11" s="4"/>
      <c r="E11" s="4"/>
      <c r="F11" s="4"/>
      <c r="G11" s="4"/>
      <c r="H11" s="4"/>
      <c r="I11" s="4"/>
      <c r="J11" s="4"/>
      <c r="K11" s="4"/>
      <c r="L11" s="4"/>
      <c r="M11" s="4"/>
      <c r="N11" s="4"/>
      <c r="O11" s="4"/>
      <c r="P11" s="4"/>
      <c r="Q11" s="4"/>
      <c r="R11" s="4"/>
    </row>
    <row r="12" spans="1:18" ht="18" x14ac:dyDescent="0.5">
      <c r="A12" s="177"/>
      <c r="B12" s="4"/>
      <c r="C12" s="4"/>
      <c r="D12" s="4"/>
      <c r="E12" s="4"/>
      <c r="F12" s="4"/>
      <c r="G12" s="4"/>
      <c r="H12" s="4"/>
      <c r="I12" s="4"/>
      <c r="J12" s="4"/>
      <c r="K12" s="4"/>
      <c r="L12" s="4"/>
      <c r="M12" s="4"/>
      <c r="N12" s="4"/>
      <c r="O12" s="4"/>
      <c r="P12" s="4"/>
      <c r="Q12" s="4"/>
      <c r="R12" s="4"/>
    </row>
    <row r="13" spans="1:18" ht="15.75" x14ac:dyDescent="0.5">
      <c r="A13" s="4"/>
      <c r="B13" s="4"/>
      <c r="C13" s="4"/>
      <c r="D13" s="4"/>
      <c r="E13" s="4"/>
      <c r="F13" s="4"/>
      <c r="G13" s="4"/>
      <c r="H13" s="4"/>
      <c r="I13" s="4"/>
      <c r="J13" s="4"/>
      <c r="K13" s="4"/>
      <c r="L13" s="4"/>
      <c r="M13" s="4"/>
      <c r="N13" s="4"/>
      <c r="O13" s="4"/>
      <c r="P13" s="4"/>
      <c r="Q13" s="4"/>
      <c r="R13" s="4"/>
    </row>
    <row r="14" spans="1:18" ht="15.75" x14ac:dyDescent="0.5">
      <c r="A14" s="4"/>
      <c r="B14" s="4"/>
      <c r="C14" s="4"/>
      <c r="D14" s="4"/>
      <c r="E14" s="4"/>
      <c r="F14" s="4"/>
      <c r="G14" s="4"/>
      <c r="H14" s="4"/>
      <c r="I14" s="4"/>
      <c r="J14" s="4"/>
      <c r="K14" s="4"/>
      <c r="L14" s="4"/>
      <c r="M14" s="4"/>
      <c r="N14" s="4"/>
      <c r="O14" s="4"/>
      <c r="P14" s="4"/>
      <c r="Q14" s="4"/>
      <c r="R14" s="4"/>
    </row>
    <row r="15" spans="1:18" ht="15.75" x14ac:dyDescent="0.5">
      <c r="A15" s="6" t="s">
        <v>67</v>
      </c>
      <c r="B15" s="4"/>
      <c r="C15" s="4"/>
      <c r="D15" s="4"/>
      <c r="E15" s="4"/>
      <c r="F15" s="4"/>
      <c r="G15" s="4"/>
      <c r="H15" s="4"/>
      <c r="I15" s="4"/>
      <c r="J15" s="4"/>
      <c r="K15" s="4"/>
      <c r="L15" s="4"/>
      <c r="M15" s="4"/>
      <c r="N15" s="4"/>
      <c r="O15" s="4"/>
      <c r="P15" s="4"/>
      <c r="Q15" s="4"/>
      <c r="R15" s="4"/>
    </row>
    <row r="16" spans="1:18" ht="15.75" x14ac:dyDescent="0.5">
      <c r="A16" s="70" t="s">
        <v>68</v>
      </c>
      <c r="B16" s="71" t="s">
        <v>69</v>
      </c>
      <c r="C16" s="4"/>
      <c r="D16" s="4"/>
      <c r="E16" s="4"/>
      <c r="F16" s="4"/>
      <c r="G16" s="4"/>
      <c r="H16" s="4"/>
      <c r="I16" s="4"/>
      <c r="J16" s="4"/>
      <c r="K16" s="4"/>
      <c r="L16" s="4"/>
      <c r="M16" s="4"/>
      <c r="N16" s="4"/>
      <c r="O16" s="4"/>
      <c r="P16" s="4"/>
      <c r="Q16" s="4"/>
      <c r="R16" s="4"/>
    </row>
    <row r="17" spans="1:18" ht="15.75" x14ac:dyDescent="0.5">
      <c r="A17" s="22" t="s">
        <v>70</v>
      </c>
      <c r="B17" s="23" t="s">
        <v>71</v>
      </c>
      <c r="C17" s="4"/>
      <c r="D17" s="4"/>
      <c r="E17" s="4"/>
      <c r="F17" s="4"/>
      <c r="G17" s="4"/>
      <c r="H17" s="4"/>
      <c r="I17" s="4"/>
      <c r="J17" s="4"/>
      <c r="K17" s="4"/>
      <c r="L17" s="4"/>
      <c r="M17" s="4"/>
      <c r="N17" s="4"/>
      <c r="O17" s="4"/>
      <c r="P17" s="4"/>
      <c r="Q17" s="4"/>
      <c r="R17" s="4"/>
    </row>
    <row r="18" spans="1:18" ht="15.75" x14ac:dyDescent="0.5">
      <c r="A18" s="4"/>
      <c r="B18" s="4"/>
      <c r="C18" s="4"/>
      <c r="D18" s="4"/>
      <c r="E18" s="4"/>
      <c r="F18" s="4"/>
      <c r="G18" s="4"/>
      <c r="H18" s="4"/>
      <c r="I18" s="4"/>
      <c r="J18" s="4"/>
      <c r="K18" s="4"/>
      <c r="L18" s="4"/>
      <c r="M18" s="4"/>
      <c r="N18" s="4"/>
      <c r="O18" s="4"/>
      <c r="P18" s="4"/>
      <c r="Q18" s="4"/>
      <c r="R18" s="4"/>
    </row>
    <row r="19" spans="1:18" ht="15.75" x14ac:dyDescent="0.5">
      <c r="A19" s="6" t="s">
        <v>72</v>
      </c>
      <c r="B19" s="4"/>
      <c r="C19" s="4"/>
      <c r="D19" s="4"/>
      <c r="E19" s="4"/>
      <c r="F19" s="4"/>
      <c r="G19" s="4"/>
      <c r="H19" s="4"/>
      <c r="I19" s="4"/>
      <c r="J19" s="4"/>
      <c r="K19" s="4"/>
      <c r="L19" s="4"/>
      <c r="M19" s="4"/>
      <c r="N19" s="4"/>
      <c r="O19" s="4"/>
      <c r="P19" s="4"/>
      <c r="Q19" s="4"/>
      <c r="R19" s="4"/>
    </row>
    <row r="20" spans="1:18" ht="15.75" x14ac:dyDescent="0.5">
      <c r="A20" s="70" t="s">
        <v>68</v>
      </c>
      <c r="B20" s="71" t="s">
        <v>69</v>
      </c>
      <c r="C20" s="4"/>
      <c r="D20" s="4"/>
      <c r="E20" s="4"/>
      <c r="F20" s="4"/>
      <c r="G20" s="4"/>
      <c r="H20" s="4"/>
      <c r="I20" s="4"/>
      <c r="J20" s="4"/>
      <c r="K20" s="4"/>
      <c r="L20" s="4"/>
      <c r="M20" s="4"/>
      <c r="N20" s="4"/>
      <c r="O20" s="4"/>
      <c r="P20" s="4"/>
      <c r="Q20" s="4"/>
      <c r="R20" s="4"/>
    </row>
    <row r="21" spans="1:18" ht="15.75" x14ac:dyDescent="0.5">
      <c r="A21" s="8" t="s">
        <v>73</v>
      </c>
      <c r="B21" s="7"/>
      <c r="C21" s="4"/>
      <c r="D21" s="4"/>
      <c r="E21" s="4"/>
      <c r="G21" s="4"/>
      <c r="H21" s="4"/>
      <c r="I21" s="4"/>
      <c r="J21" s="4"/>
      <c r="K21" s="4"/>
      <c r="L21" s="4"/>
      <c r="M21" s="4"/>
      <c r="N21" s="4"/>
      <c r="O21" s="4"/>
      <c r="P21" s="4"/>
      <c r="Q21" s="4"/>
      <c r="R21" s="4"/>
    </row>
    <row r="22" spans="1:18" ht="15.75" x14ac:dyDescent="0.5">
      <c r="A22" s="8" t="s">
        <v>74</v>
      </c>
      <c r="B22" s="7"/>
      <c r="C22" s="4"/>
      <c r="D22" s="4"/>
      <c r="E22" s="4"/>
      <c r="G22" s="4"/>
      <c r="H22" s="4"/>
      <c r="I22" s="4"/>
      <c r="J22" s="4"/>
      <c r="K22" s="4"/>
      <c r="L22" s="4"/>
      <c r="M22" s="4"/>
      <c r="N22" s="4"/>
      <c r="O22" s="4"/>
      <c r="P22" s="4"/>
      <c r="Q22" s="4"/>
      <c r="R22" s="4"/>
    </row>
    <row r="23" spans="1:18" ht="15.75" x14ac:dyDescent="0.5">
      <c r="A23" s="22" t="s">
        <v>75</v>
      </c>
      <c r="B23" s="24"/>
      <c r="C23" s="4"/>
      <c r="D23" s="4"/>
      <c r="E23" s="4"/>
      <c r="G23" s="4"/>
      <c r="H23" s="4"/>
      <c r="I23" s="4"/>
      <c r="J23" s="4"/>
      <c r="K23" s="4"/>
      <c r="L23" s="4"/>
      <c r="M23" s="4"/>
      <c r="N23" s="4"/>
      <c r="O23" s="4"/>
      <c r="P23" s="4"/>
      <c r="Q23" s="4"/>
      <c r="R23" s="4"/>
    </row>
    <row r="24" spans="1:18" ht="15.75" x14ac:dyDescent="0.5">
      <c r="A24" s="4"/>
      <c r="B24" s="4"/>
      <c r="C24" s="4"/>
      <c r="D24" s="4"/>
      <c r="E24" s="4"/>
      <c r="G24" s="4"/>
      <c r="H24" s="4"/>
      <c r="I24" s="4"/>
      <c r="J24" s="4"/>
      <c r="K24" s="4"/>
      <c r="L24" s="4"/>
      <c r="M24" s="4"/>
      <c r="N24" s="4"/>
      <c r="O24" s="4"/>
      <c r="P24" s="4"/>
      <c r="Q24" s="4"/>
      <c r="R24" s="4"/>
    </row>
    <row r="25" spans="1:18" ht="15.75" x14ac:dyDescent="0.5">
      <c r="A25" s="6" t="s">
        <v>76</v>
      </c>
      <c r="B25" s="4"/>
      <c r="C25" s="4"/>
      <c r="D25" s="4"/>
      <c r="E25" s="4"/>
      <c r="G25" s="4"/>
      <c r="H25" s="4"/>
      <c r="I25" s="4"/>
      <c r="J25" s="4"/>
      <c r="K25" s="4"/>
      <c r="L25" s="4"/>
      <c r="M25" s="4"/>
      <c r="N25" s="4"/>
      <c r="O25" s="4"/>
      <c r="P25" s="4"/>
      <c r="Q25" s="4"/>
      <c r="R25" s="4"/>
    </row>
    <row r="26" spans="1:18" ht="15.75" x14ac:dyDescent="0.5">
      <c r="A26" s="6"/>
      <c r="B26" s="4"/>
      <c r="C26" s="4"/>
      <c r="D26" s="4"/>
      <c r="E26" s="4"/>
      <c r="G26" s="4"/>
      <c r="H26" s="4"/>
      <c r="I26" s="4"/>
      <c r="J26" s="4"/>
      <c r="K26" s="4"/>
      <c r="L26" s="4"/>
      <c r="M26" s="4"/>
      <c r="N26" s="4"/>
      <c r="O26" s="4"/>
      <c r="P26" s="4"/>
      <c r="Q26" s="4"/>
      <c r="R26" s="4"/>
    </row>
    <row r="27" spans="1:18" ht="15.75" x14ac:dyDescent="0.5">
      <c r="A27" s="9" t="s">
        <v>77</v>
      </c>
      <c r="B27" s="4"/>
      <c r="C27" s="4"/>
      <c r="D27" s="4"/>
      <c r="E27" s="4"/>
      <c r="G27" s="4"/>
      <c r="H27" s="4"/>
      <c r="I27" s="4"/>
      <c r="J27" s="4"/>
      <c r="K27" s="4"/>
      <c r="L27" s="4"/>
      <c r="M27" s="4"/>
      <c r="N27" s="4"/>
      <c r="O27" s="4"/>
      <c r="P27" s="4"/>
      <c r="Q27" s="4"/>
      <c r="R27" s="4"/>
    </row>
    <row r="28" spans="1:18" ht="15.75" x14ac:dyDescent="0.5">
      <c r="A28" s="9" t="s">
        <v>78</v>
      </c>
      <c r="B28" s="4"/>
      <c r="C28" s="4"/>
      <c r="D28" s="4"/>
      <c r="E28" s="4"/>
      <c r="F28" s="4"/>
      <c r="G28" s="4"/>
      <c r="H28" s="4"/>
      <c r="I28" s="4"/>
      <c r="J28" s="4"/>
      <c r="K28" s="4"/>
      <c r="L28" s="4"/>
      <c r="M28" s="4"/>
      <c r="N28" s="4"/>
      <c r="O28" s="4"/>
      <c r="P28" s="4"/>
      <c r="Q28" s="4"/>
      <c r="R28" s="4"/>
    </row>
    <row r="29" spans="1:18" ht="15.75" x14ac:dyDescent="0.5">
      <c r="A29" s="6"/>
      <c r="B29" s="4"/>
      <c r="C29" s="4"/>
      <c r="D29" s="4"/>
      <c r="E29" s="4"/>
      <c r="F29" s="4"/>
      <c r="G29" s="4"/>
      <c r="H29" s="4"/>
      <c r="I29" s="4"/>
      <c r="J29" s="4"/>
      <c r="K29" s="4"/>
      <c r="L29" s="4"/>
      <c r="M29" s="4"/>
      <c r="N29" s="4"/>
      <c r="O29" s="4"/>
      <c r="P29" s="4"/>
      <c r="Q29" s="4"/>
      <c r="R29" s="4"/>
    </row>
    <row r="30" spans="1:18" ht="15.75" x14ac:dyDescent="0.5">
      <c r="A30" s="6"/>
      <c r="B30" s="4"/>
      <c r="C30" s="4"/>
      <c r="D30" s="4"/>
      <c r="E30" s="4"/>
      <c r="F30" s="4"/>
      <c r="G30" s="4"/>
      <c r="H30" s="4"/>
      <c r="I30" s="4"/>
      <c r="J30" s="4"/>
      <c r="K30" s="4"/>
      <c r="L30" s="4"/>
      <c r="M30" s="4"/>
      <c r="N30" s="4"/>
      <c r="O30" s="4"/>
      <c r="P30" s="4"/>
      <c r="Q30" s="4"/>
      <c r="R30" s="4"/>
    </row>
    <row r="31" spans="1:18" ht="17.25" thickBot="1" x14ac:dyDescent="0.55000000000000004">
      <c r="A31" s="14" t="s">
        <v>79</v>
      </c>
      <c r="B31" s="4"/>
      <c r="C31" s="4"/>
      <c r="D31" s="4"/>
      <c r="E31" s="4"/>
      <c r="F31" s="4"/>
      <c r="G31" s="4"/>
      <c r="H31" s="4"/>
      <c r="I31" s="4"/>
      <c r="J31" s="4"/>
      <c r="K31" s="4"/>
      <c r="L31" s="4"/>
      <c r="M31" s="4"/>
      <c r="N31" s="4"/>
      <c r="O31" s="4"/>
      <c r="P31" s="4"/>
      <c r="Q31" s="4"/>
      <c r="R31" s="4"/>
    </row>
    <row r="32" spans="1:18" ht="16.149999999999999" thickTop="1" x14ac:dyDescent="0.5">
      <c r="A32" s="6"/>
      <c r="B32" s="4"/>
      <c r="C32" s="4"/>
      <c r="D32" s="4"/>
      <c r="E32" s="4"/>
      <c r="F32" s="4"/>
      <c r="G32" s="4"/>
      <c r="H32" s="4"/>
      <c r="I32" s="4"/>
      <c r="J32" s="4"/>
      <c r="K32" s="4"/>
      <c r="L32" s="4"/>
      <c r="M32" s="4"/>
      <c r="N32" s="4"/>
      <c r="O32" s="4"/>
      <c r="P32" s="4"/>
      <c r="Q32" s="4"/>
      <c r="R32" s="4"/>
    </row>
    <row r="33" spans="1:18" ht="31.5" x14ac:dyDescent="0.5">
      <c r="A33" s="72" t="s">
        <v>80</v>
      </c>
      <c r="B33" s="73" t="s">
        <v>81</v>
      </c>
      <c r="C33" s="73" t="s">
        <v>82</v>
      </c>
      <c r="D33" s="73" t="s">
        <v>83</v>
      </c>
      <c r="E33" s="74" t="s">
        <v>84</v>
      </c>
      <c r="G33" s="4"/>
      <c r="H33" s="4"/>
      <c r="I33" s="4"/>
      <c r="J33" s="4"/>
      <c r="K33" s="4"/>
      <c r="L33" s="4"/>
      <c r="M33" s="4"/>
      <c r="N33" s="4"/>
      <c r="O33" s="4"/>
      <c r="P33" s="4"/>
      <c r="Q33" s="4"/>
      <c r="R33" s="4"/>
    </row>
    <row r="34" spans="1:18" ht="15.75" x14ac:dyDescent="0.5">
      <c r="A34" s="63" t="s">
        <v>85</v>
      </c>
      <c r="B34" s="39">
        <v>621.40909999999997</v>
      </c>
      <c r="C34" s="39">
        <v>618.51530000000002</v>
      </c>
      <c r="D34" s="39">
        <v>1001.9809000000001</v>
      </c>
      <c r="E34" s="40">
        <v>1001.9809000000001</v>
      </c>
      <c r="F34" s="25"/>
      <c r="G34" s="5"/>
      <c r="H34" s="4"/>
      <c r="I34" s="4"/>
      <c r="J34" s="4"/>
      <c r="K34" s="4"/>
      <c r="L34" s="4"/>
      <c r="M34" s="4"/>
      <c r="N34" s="4"/>
      <c r="O34" s="4"/>
      <c r="P34" s="4"/>
      <c r="Q34" s="4"/>
      <c r="R34" s="4"/>
    </row>
    <row r="35" spans="1:18" ht="15.75" x14ac:dyDescent="0.5">
      <c r="A35" s="64" t="s">
        <v>86</v>
      </c>
      <c r="B35" s="10">
        <v>0</v>
      </c>
      <c r="C35" s="10">
        <v>0</v>
      </c>
      <c r="D35" s="10">
        <v>360.96179999999998</v>
      </c>
      <c r="E35" s="21">
        <v>360.96179999999998</v>
      </c>
      <c r="F35" s="4"/>
      <c r="G35" s="4"/>
      <c r="H35" s="4"/>
      <c r="I35" s="4"/>
      <c r="J35" s="4"/>
      <c r="K35" s="4"/>
      <c r="L35" s="4"/>
      <c r="M35" s="4"/>
      <c r="N35" s="4"/>
      <c r="O35" s="4"/>
      <c r="P35" s="4"/>
      <c r="Q35" s="4"/>
      <c r="R35" s="4"/>
    </row>
    <row r="36" spans="1:18" ht="15.75" x14ac:dyDescent="0.5">
      <c r="A36" s="64" t="s">
        <v>87</v>
      </c>
      <c r="B36" s="10">
        <v>372.84440000000001</v>
      </c>
      <c r="C36" s="10">
        <v>369.95060000000001</v>
      </c>
      <c r="D36" s="10">
        <v>392.45440000000002</v>
      </c>
      <c r="E36" s="21">
        <v>392.45440000000002</v>
      </c>
      <c r="F36" s="4"/>
      <c r="G36" s="4"/>
      <c r="H36" s="4"/>
      <c r="I36" s="4"/>
      <c r="J36" s="4"/>
      <c r="K36" s="4"/>
      <c r="L36" s="4"/>
      <c r="M36" s="4"/>
      <c r="N36" s="4"/>
      <c r="O36" s="4"/>
      <c r="P36" s="4"/>
      <c r="Q36" s="4"/>
      <c r="R36" s="4"/>
    </row>
    <row r="37" spans="1:18" ht="15.75" x14ac:dyDescent="0.5">
      <c r="A37" s="64" t="s">
        <v>88</v>
      </c>
      <c r="B37" s="10">
        <v>38.8596</v>
      </c>
      <c r="C37" s="10">
        <v>38.8596</v>
      </c>
      <c r="D37" s="10">
        <v>38.8596</v>
      </c>
      <c r="E37" s="21">
        <v>38.8596</v>
      </c>
      <c r="F37" s="4"/>
      <c r="G37" s="4"/>
      <c r="H37" s="4"/>
      <c r="I37" s="4"/>
      <c r="J37" s="4"/>
      <c r="K37" s="4"/>
      <c r="L37" s="4"/>
      <c r="M37" s="4"/>
      <c r="N37" s="4"/>
      <c r="O37" s="4"/>
      <c r="P37" s="4"/>
      <c r="Q37" s="4"/>
      <c r="R37" s="4"/>
    </row>
    <row r="38" spans="1:18" ht="15.75" x14ac:dyDescent="0.5">
      <c r="A38" s="64" t="s">
        <v>89</v>
      </c>
      <c r="B38" s="10">
        <v>20.256599999999999</v>
      </c>
      <c r="C38" s="10">
        <v>20.256599999999999</v>
      </c>
      <c r="D38" s="10">
        <v>20.256599999999999</v>
      </c>
      <c r="E38" s="21">
        <v>20.256599999999999</v>
      </c>
      <c r="F38" s="4"/>
      <c r="G38" s="4"/>
      <c r="H38" s="4"/>
      <c r="I38" s="4"/>
      <c r="J38" s="4"/>
      <c r="K38" s="4"/>
      <c r="L38" s="4"/>
      <c r="M38" s="4"/>
      <c r="N38" s="4"/>
      <c r="O38" s="4"/>
      <c r="P38" s="4"/>
      <c r="Q38" s="4"/>
      <c r="R38" s="4"/>
    </row>
    <row r="39" spans="1:18" ht="15.75" x14ac:dyDescent="0.5">
      <c r="A39" s="64" t="s">
        <v>90</v>
      </c>
      <c r="B39" s="10">
        <v>50.254599999999996</v>
      </c>
      <c r="C39" s="10">
        <v>50.254599999999996</v>
      </c>
      <c r="D39" s="10">
        <v>50.254599999999996</v>
      </c>
      <c r="E39" s="21">
        <v>50.254599999999996</v>
      </c>
      <c r="F39" s="4"/>
      <c r="G39" s="4"/>
      <c r="H39" s="4"/>
      <c r="I39" s="4"/>
      <c r="J39" s="4"/>
      <c r="K39" s="4"/>
      <c r="L39" s="4"/>
      <c r="M39" s="4"/>
      <c r="N39" s="4"/>
      <c r="O39" s="4"/>
      <c r="P39" s="4"/>
      <c r="Q39" s="4"/>
      <c r="R39" s="4"/>
    </row>
    <row r="40" spans="1:18" ht="15.75" x14ac:dyDescent="0.5">
      <c r="A40" s="64" t="s">
        <v>91</v>
      </c>
      <c r="B40" s="10">
        <v>18.868000000000002</v>
      </c>
      <c r="C40" s="10">
        <v>18.868000000000002</v>
      </c>
      <c r="D40" s="10">
        <v>18.868000000000002</v>
      </c>
      <c r="E40" s="21">
        <v>18.868000000000002</v>
      </c>
      <c r="F40" s="4"/>
      <c r="G40" s="4"/>
      <c r="H40" s="4"/>
      <c r="I40" s="4"/>
      <c r="J40" s="4"/>
      <c r="K40" s="4"/>
      <c r="L40" s="4"/>
      <c r="M40" s="4"/>
      <c r="N40" s="4"/>
      <c r="O40" s="4"/>
      <c r="P40" s="4"/>
      <c r="Q40" s="4"/>
      <c r="R40" s="4"/>
    </row>
    <row r="41" spans="1:18" ht="15.75" x14ac:dyDescent="0.5">
      <c r="A41" s="64" t="s">
        <v>92</v>
      </c>
      <c r="B41" s="10">
        <v>39.167000000000002</v>
      </c>
      <c r="C41" s="10">
        <v>39.167000000000002</v>
      </c>
      <c r="D41" s="10">
        <v>39.167000000000002</v>
      </c>
      <c r="E41" s="21">
        <v>39.167000000000002</v>
      </c>
      <c r="F41" s="4"/>
      <c r="G41" s="4"/>
      <c r="H41" s="4"/>
      <c r="I41" s="4"/>
      <c r="J41" s="4"/>
      <c r="K41" s="4"/>
      <c r="L41" s="4"/>
      <c r="M41" s="4"/>
      <c r="N41" s="4"/>
      <c r="O41" s="4"/>
      <c r="P41" s="4"/>
      <c r="Q41" s="4"/>
      <c r="R41" s="4"/>
    </row>
    <row r="42" spans="1:18" ht="15.75" x14ac:dyDescent="0.5">
      <c r="A42" s="64" t="s">
        <v>93</v>
      </c>
      <c r="B42" s="10">
        <v>53.996400000000001</v>
      </c>
      <c r="C42" s="10">
        <v>53.996400000000001</v>
      </c>
      <c r="D42" s="10">
        <v>53.996400000000001</v>
      </c>
      <c r="E42" s="21">
        <v>53.996400000000001</v>
      </c>
      <c r="F42" s="4"/>
      <c r="G42" s="4"/>
      <c r="H42" s="4"/>
      <c r="I42" s="4"/>
      <c r="J42" s="4"/>
      <c r="K42" s="4"/>
      <c r="L42" s="4"/>
      <c r="M42" s="4"/>
      <c r="N42" s="4"/>
      <c r="O42" s="4"/>
      <c r="P42" s="4"/>
      <c r="Q42" s="4"/>
      <c r="R42" s="4"/>
    </row>
    <row r="43" spans="1:18" ht="15.75" x14ac:dyDescent="0.5">
      <c r="A43" s="64" t="s">
        <v>94</v>
      </c>
      <c r="B43" s="10">
        <v>18.242600000000003</v>
      </c>
      <c r="C43" s="10">
        <v>18.242600000000003</v>
      </c>
      <c r="D43" s="10">
        <v>18.242600000000003</v>
      </c>
      <c r="E43" s="21">
        <v>18.242600000000003</v>
      </c>
      <c r="F43" s="4"/>
      <c r="G43" s="4"/>
      <c r="H43" s="4"/>
      <c r="I43" s="4"/>
      <c r="J43" s="4"/>
      <c r="K43" s="4"/>
      <c r="L43" s="4"/>
      <c r="M43" s="4"/>
      <c r="N43" s="4"/>
      <c r="O43" s="4"/>
      <c r="P43" s="4"/>
      <c r="Q43" s="4"/>
      <c r="R43" s="4"/>
    </row>
    <row r="44" spans="1:18" ht="15.75" x14ac:dyDescent="0.5">
      <c r="A44" s="64" t="s">
        <v>95</v>
      </c>
      <c r="B44" s="10">
        <v>8.9199000000000002</v>
      </c>
      <c r="C44" s="10">
        <v>8.9199000000000002</v>
      </c>
      <c r="D44" s="10">
        <v>8.9199000000000002</v>
      </c>
      <c r="E44" s="21">
        <v>8.9199000000000002</v>
      </c>
      <c r="F44" s="4"/>
      <c r="G44" s="4"/>
      <c r="H44" s="4"/>
      <c r="I44" s="4"/>
      <c r="J44" s="4"/>
      <c r="K44" s="4"/>
      <c r="L44" s="4"/>
      <c r="M44" s="4"/>
      <c r="N44" s="4"/>
      <c r="O44" s="4"/>
      <c r="P44" s="4"/>
      <c r="Q44" s="4"/>
      <c r="R44" s="4"/>
    </row>
    <row r="45" spans="1:18" ht="15.75" x14ac:dyDescent="0.5">
      <c r="A45" s="63" t="s">
        <v>96</v>
      </c>
      <c r="B45" s="39">
        <v>185.84450000000001</v>
      </c>
      <c r="C45" s="39">
        <v>185.84450000000001</v>
      </c>
      <c r="D45" s="39">
        <v>185.84450000000001</v>
      </c>
      <c r="E45" s="40">
        <v>185.84450000000001</v>
      </c>
      <c r="F45" s="25"/>
      <c r="G45" s="5"/>
      <c r="H45" s="4"/>
      <c r="I45" s="4"/>
      <c r="J45" s="4"/>
      <c r="K45" s="4"/>
      <c r="L45" s="4"/>
      <c r="M45" s="4"/>
      <c r="N45" s="4"/>
      <c r="O45" s="4"/>
      <c r="P45" s="4"/>
      <c r="Q45" s="4"/>
      <c r="R45" s="4"/>
    </row>
    <row r="46" spans="1:18" ht="15.75" x14ac:dyDescent="0.5">
      <c r="A46" s="64" t="s">
        <v>97</v>
      </c>
      <c r="B46" s="10">
        <v>7.886400000000001</v>
      </c>
      <c r="C46" s="10">
        <v>7.886400000000001</v>
      </c>
      <c r="D46" s="10">
        <v>7.886400000000001</v>
      </c>
      <c r="E46" s="21">
        <v>7.886400000000001</v>
      </c>
      <c r="F46" s="4"/>
      <c r="G46" s="4"/>
      <c r="H46" s="4"/>
      <c r="I46" s="4"/>
      <c r="J46" s="4"/>
      <c r="K46" s="4"/>
      <c r="L46" s="4"/>
      <c r="M46" s="4"/>
      <c r="N46" s="4"/>
      <c r="O46" s="4"/>
      <c r="P46" s="4"/>
      <c r="Q46" s="4"/>
      <c r="R46" s="4"/>
    </row>
    <row r="47" spans="1:18" ht="15.75" x14ac:dyDescent="0.5">
      <c r="A47" s="64" t="s">
        <v>98</v>
      </c>
      <c r="B47" s="10">
        <v>31.073899999999998</v>
      </c>
      <c r="C47" s="10">
        <v>31.073899999999998</v>
      </c>
      <c r="D47" s="10">
        <v>31.073899999999998</v>
      </c>
      <c r="E47" s="21">
        <v>31.073899999999998</v>
      </c>
      <c r="F47" s="4"/>
      <c r="G47" s="4"/>
      <c r="H47" s="4"/>
      <c r="I47" s="4"/>
      <c r="J47" s="4"/>
      <c r="K47" s="4"/>
      <c r="L47" s="4"/>
      <c r="M47" s="4"/>
      <c r="N47" s="4"/>
      <c r="O47" s="4"/>
      <c r="P47" s="4"/>
      <c r="Q47" s="4"/>
      <c r="R47" s="4"/>
    </row>
    <row r="48" spans="1:18" ht="15.75" x14ac:dyDescent="0.5">
      <c r="A48" s="64" t="s">
        <v>99</v>
      </c>
      <c r="B48" s="10">
        <v>12.4762</v>
      </c>
      <c r="C48" s="10">
        <v>12.4762</v>
      </c>
      <c r="D48" s="10">
        <v>12.4762</v>
      </c>
      <c r="E48" s="21">
        <v>12.4762</v>
      </c>
      <c r="F48" s="4"/>
      <c r="G48" s="4"/>
      <c r="H48" s="4"/>
      <c r="I48" s="4"/>
      <c r="J48" s="4"/>
      <c r="K48" s="4"/>
      <c r="L48" s="4"/>
      <c r="M48" s="4"/>
      <c r="N48" s="4"/>
      <c r="O48" s="4"/>
      <c r="P48" s="4"/>
      <c r="Q48" s="4"/>
      <c r="R48" s="4"/>
    </row>
    <row r="49" spans="1:18" ht="15.75" x14ac:dyDescent="0.5">
      <c r="A49" s="64" t="s">
        <v>100</v>
      </c>
      <c r="B49" s="10">
        <v>134.40800000000002</v>
      </c>
      <c r="C49" s="10">
        <v>134.40800000000002</v>
      </c>
      <c r="D49" s="10">
        <v>134.40800000000002</v>
      </c>
      <c r="E49" s="21">
        <v>134.40800000000002</v>
      </c>
      <c r="F49" s="4"/>
      <c r="G49" s="4"/>
      <c r="H49" s="4"/>
      <c r="I49" s="4"/>
      <c r="J49" s="4"/>
      <c r="K49" s="4"/>
      <c r="L49" s="4"/>
      <c r="M49" s="4"/>
      <c r="N49" s="4"/>
      <c r="O49" s="4"/>
      <c r="P49" s="4"/>
      <c r="Q49" s="4"/>
      <c r="R49" s="4"/>
    </row>
    <row r="50" spans="1:18" ht="15.75" x14ac:dyDescent="0.5">
      <c r="A50" s="63" t="s">
        <v>101</v>
      </c>
      <c r="B50" s="39">
        <v>160.83910000000003</v>
      </c>
      <c r="C50" s="39">
        <v>160.83910000000003</v>
      </c>
      <c r="D50" s="39">
        <v>160.83910000000003</v>
      </c>
      <c r="E50" s="40">
        <v>160.83910000000003</v>
      </c>
      <c r="F50" s="25"/>
      <c r="G50" s="5"/>
      <c r="H50" s="4"/>
      <c r="I50" s="4"/>
      <c r="J50" s="4"/>
      <c r="K50" s="4"/>
      <c r="L50" s="4"/>
      <c r="M50" s="4"/>
      <c r="N50" s="4"/>
      <c r="O50" s="4"/>
      <c r="P50" s="4"/>
      <c r="Q50" s="4"/>
      <c r="R50" s="4"/>
    </row>
    <row r="51" spans="1:18" ht="15.75" x14ac:dyDescent="0.5">
      <c r="A51" s="64" t="s">
        <v>102</v>
      </c>
      <c r="B51" s="10">
        <v>40.28</v>
      </c>
      <c r="C51" s="10">
        <v>40.28</v>
      </c>
      <c r="D51" s="10">
        <v>40.28</v>
      </c>
      <c r="E51" s="21">
        <v>40.28</v>
      </c>
      <c r="F51" s="4"/>
      <c r="G51" s="4"/>
      <c r="H51" s="4"/>
      <c r="I51" s="4"/>
      <c r="J51" s="4"/>
      <c r="K51" s="4"/>
      <c r="L51" s="4"/>
      <c r="M51" s="4"/>
      <c r="N51" s="4"/>
      <c r="O51" s="4"/>
      <c r="P51" s="4"/>
      <c r="Q51" s="4"/>
      <c r="R51" s="4"/>
    </row>
    <row r="52" spans="1:18" ht="15.75" x14ac:dyDescent="0.5">
      <c r="A52" s="64" t="s">
        <v>103</v>
      </c>
      <c r="B52" s="10">
        <v>16.737400000000001</v>
      </c>
      <c r="C52" s="10">
        <v>16.737400000000001</v>
      </c>
      <c r="D52" s="10">
        <v>16.737400000000001</v>
      </c>
      <c r="E52" s="21">
        <v>16.737400000000001</v>
      </c>
      <c r="F52" s="4"/>
      <c r="G52" s="4"/>
      <c r="H52" s="4"/>
      <c r="I52" s="4"/>
      <c r="J52" s="4"/>
      <c r="K52" s="4"/>
      <c r="L52" s="4"/>
      <c r="M52" s="4"/>
      <c r="N52" s="4"/>
      <c r="O52" s="4"/>
      <c r="P52" s="4"/>
      <c r="Q52" s="4"/>
      <c r="R52" s="4"/>
    </row>
    <row r="53" spans="1:18" ht="15.75" x14ac:dyDescent="0.5">
      <c r="A53" s="64" t="s">
        <v>104</v>
      </c>
      <c r="B53" s="10">
        <v>2.6924000000000001</v>
      </c>
      <c r="C53" s="10">
        <v>2.6924000000000001</v>
      </c>
      <c r="D53" s="10">
        <v>2.6924000000000001</v>
      </c>
      <c r="E53" s="21">
        <v>2.6924000000000001</v>
      </c>
      <c r="F53" s="4"/>
      <c r="G53" s="4"/>
      <c r="H53" s="4"/>
      <c r="I53" s="4"/>
      <c r="J53" s="4"/>
      <c r="K53" s="4"/>
      <c r="L53" s="4"/>
      <c r="M53" s="4"/>
      <c r="N53" s="4"/>
      <c r="O53" s="4"/>
      <c r="P53" s="4"/>
      <c r="Q53" s="4"/>
      <c r="R53" s="4"/>
    </row>
    <row r="54" spans="1:18" ht="15.75" x14ac:dyDescent="0.5">
      <c r="A54" s="64" t="s">
        <v>105</v>
      </c>
      <c r="B54" s="10">
        <v>1.7755000000000001</v>
      </c>
      <c r="C54" s="10">
        <v>1.7755000000000001</v>
      </c>
      <c r="D54" s="10">
        <v>1.7755000000000001</v>
      </c>
      <c r="E54" s="21">
        <v>1.7755000000000001</v>
      </c>
      <c r="F54" s="4"/>
      <c r="G54" s="4"/>
      <c r="H54" s="4"/>
      <c r="I54" s="4"/>
      <c r="J54" s="4"/>
      <c r="K54" s="4"/>
      <c r="L54" s="4"/>
      <c r="M54" s="4"/>
      <c r="N54" s="4"/>
      <c r="O54" s="4"/>
      <c r="P54" s="4"/>
      <c r="Q54" s="4"/>
      <c r="R54" s="4"/>
    </row>
    <row r="55" spans="1:18" ht="15.75" x14ac:dyDescent="0.5">
      <c r="A55" s="64" t="s">
        <v>106</v>
      </c>
      <c r="B55" s="10">
        <v>2.3320000000000003</v>
      </c>
      <c r="C55" s="10">
        <v>2.3320000000000003</v>
      </c>
      <c r="D55" s="10">
        <v>2.3320000000000003</v>
      </c>
      <c r="E55" s="21">
        <v>2.3320000000000003</v>
      </c>
      <c r="F55" s="4"/>
      <c r="G55" s="4"/>
      <c r="H55" s="4"/>
      <c r="I55" s="4"/>
      <c r="J55" s="4"/>
      <c r="K55" s="4"/>
      <c r="L55" s="4"/>
      <c r="M55" s="4"/>
      <c r="N55" s="4"/>
      <c r="O55" s="4"/>
      <c r="P55" s="4"/>
      <c r="Q55" s="4"/>
      <c r="R55" s="4"/>
    </row>
    <row r="56" spans="1:18" ht="15.75" x14ac:dyDescent="0.5">
      <c r="A56" s="64" t="s">
        <v>107</v>
      </c>
      <c r="B56" s="10">
        <v>12.243000000000002</v>
      </c>
      <c r="C56" s="10">
        <v>12.243000000000002</v>
      </c>
      <c r="D56" s="10">
        <v>12.243000000000002</v>
      </c>
      <c r="E56" s="21">
        <v>12.243000000000002</v>
      </c>
      <c r="F56" s="4"/>
      <c r="G56" s="4"/>
      <c r="H56" s="4"/>
      <c r="I56" s="4"/>
      <c r="J56" s="4"/>
      <c r="K56" s="4"/>
      <c r="L56" s="4"/>
      <c r="M56" s="4"/>
      <c r="N56" s="4"/>
      <c r="O56" s="4"/>
      <c r="P56" s="4"/>
      <c r="Q56" s="4"/>
      <c r="R56" s="4"/>
    </row>
    <row r="57" spans="1:18" ht="15.75" x14ac:dyDescent="0.5">
      <c r="A57" s="64" t="s">
        <v>108</v>
      </c>
      <c r="B57" s="10">
        <v>4.2082000000000006</v>
      </c>
      <c r="C57" s="10">
        <v>4.2082000000000006</v>
      </c>
      <c r="D57" s="10">
        <v>4.2082000000000006</v>
      </c>
      <c r="E57" s="21">
        <v>4.2082000000000006</v>
      </c>
      <c r="F57" s="4"/>
      <c r="G57" s="4"/>
      <c r="H57" s="4"/>
      <c r="I57" s="4"/>
      <c r="J57" s="4"/>
      <c r="K57" s="4"/>
      <c r="L57" s="4"/>
      <c r="M57" s="4"/>
      <c r="N57" s="4"/>
      <c r="O57" s="4"/>
      <c r="P57" s="4"/>
      <c r="Q57" s="4"/>
      <c r="R57" s="4"/>
    </row>
    <row r="58" spans="1:18" ht="15.75" x14ac:dyDescent="0.5">
      <c r="A58" s="64" t="s">
        <v>109</v>
      </c>
      <c r="B58" s="10">
        <v>5.2682000000000002</v>
      </c>
      <c r="C58" s="10">
        <v>5.2682000000000002</v>
      </c>
      <c r="D58" s="10">
        <v>5.2682000000000002</v>
      </c>
      <c r="E58" s="21">
        <v>5.2682000000000002</v>
      </c>
      <c r="F58" s="4"/>
      <c r="G58" s="4"/>
      <c r="H58" s="4"/>
      <c r="I58" s="4"/>
      <c r="J58" s="4"/>
      <c r="K58" s="4"/>
      <c r="L58" s="4"/>
      <c r="M58" s="4"/>
      <c r="N58" s="4"/>
      <c r="O58" s="4"/>
      <c r="P58" s="4"/>
      <c r="Q58" s="4"/>
      <c r="R58" s="4"/>
    </row>
    <row r="59" spans="1:18" ht="15.75" x14ac:dyDescent="0.5">
      <c r="A59" s="64" t="s">
        <v>110</v>
      </c>
      <c r="B59" s="10">
        <v>1.4522000000000002</v>
      </c>
      <c r="C59" s="10">
        <v>1.4522000000000002</v>
      </c>
      <c r="D59" s="10">
        <v>1.4522000000000002</v>
      </c>
      <c r="E59" s="21">
        <v>1.4522000000000002</v>
      </c>
      <c r="F59" s="4"/>
      <c r="G59" s="4"/>
      <c r="H59" s="4"/>
      <c r="I59" s="4"/>
      <c r="J59" s="4"/>
      <c r="K59" s="4"/>
      <c r="L59" s="4"/>
      <c r="M59" s="4"/>
      <c r="N59" s="4"/>
      <c r="O59" s="4"/>
      <c r="P59" s="4"/>
      <c r="Q59" s="4"/>
      <c r="R59" s="4"/>
    </row>
    <row r="60" spans="1:18" ht="15.75" x14ac:dyDescent="0.5">
      <c r="A60" s="64" t="s">
        <v>111</v>
      </c>
      <c r="B60" s="10">
        <v>40.566200000000002</v>
      </c>
      <c r="C60" s="10">
        <v>40.566200000000002</v>
      </c>
      <c r="D60" s="10">
        <v>40.566200000000002</v>
      </c>
      <c r="E60" s="21">
        <v>40.566200000000002</v>
      </c>
      <c r="F60" s="4"/>
      <c r="G60" s="4"/>
      <c r="H60" s="4"/>
      <c r="I60" s="4"/>
      <c r="J60" s="4"/>
      <c r="K60" s="4"/>
      <c r="L60" s="4"/>
      <c r="M60" s="4"/>
      <c r="N60" s="4"/>
      <c r="O60" s="4"/>
      <c r="P60" s="4"/>
      <c r="Q60" s="4"/>
      <c r="R60" s="4"/>
    </row>
    <row r="61" spans="1:18" ht="15.75" x14ac:dyDescent="0.5">
      <c r="A61" s="64" t="s">
        <v>112</v>
      </c>
      <c r="B61" s="10">
        <v>5.8618000000000006</v>
      </c>
      <c r="C61" s="10">
        <v>5.8618000000000006</v>
      </c>
      <c r="D61" s="10">
        <v>5.8618000000000006</v>
      </c>
      <c r="E61" s="21">
        <v>5.8618000000000006</v>
      </c>
      <c r="F61" s="4"/>
      <c r="G61" s="4"/>
      <c r="H61" s="4"/>
      <c r="I61" s="4"/>
      <c r="J61" s="4"/>
      <c r="K61" s="4"/>
      <c r="L61" s="4"/>
      <c r="M61" s="4"/>
      <c r="N61" s="4"/>
      <c r="O61" s="4"/>
      <c r="P61" s="4"/>
      <c r="Q61" s="4"/>
      <c r="R61" s="4"/>
    </row>
    <row r="62" spans="1:18" ht="15.75" x14ac:dyDescent="0.5">
      <c r="A62" s="64" t="s">
        <v>113</v>
      </c>
      <c r="B62" s="10">
        <v>7.3882000000000003</v>
      </c>
      <c r="C62" s="10">
        <v>7.3882000000000003</v>
      </c>
      <c r="D62" s="10">
        <v>7.3882000000000003</v>
      </c>
      <c r="E62" s="21">
        <v>7.3882000000000003</v>
      </c>
      <c r="F62" s="4"/>
      <c r="G62" s="4"/>
      <c r="H62" s="4"/>
      <c r="I62" s="4"/>
      <c r="J62" s="4"/>
      <c r="K62" s="4"/>
      <c r="L62" s="4"/>
      <c r="M62" s="4"/>
      <c r="N62" s="4"/>
      <c r="O62" s="4"/>
      <c r="P62" s="4"/>
      <c r="Q62" s="4"/>
      <c r="R62" s="4"/>
    </row>
    <row r="63" spans="1:18" ht="15.75" x14ac:dyDescent="0.5">
      <c r="A63" s="64" t="s">
        <v>114</v>
      </c>
      <c r="B63" s="10">
        <v>20.033999999999999</v>
      </c>
      <c r="C63" s="10">
        <v>20.033999999999999</v>
      </c>
      <c r="D63" s="10">
        <v>20.033999999999999</v>
      </c>
      <c r="E63" s="21">
        <v>20.033999999999999</v>
      </c>
      <c r="F63" s="4"/>
      <c r="G63" s="4"/>
      <c r="H63" s="4"/>
      <c r="I63" s="4"/>
      <c r="J63" s="4"/>
      <c r="K63" s="4"/>
      <c r="L63" s="4"/>
      <c r="M63" s="4"/>
      <c r="N63" s="4"/>
      <c r="O63" s="4"/>
      <c r="P63" s="4"/>
      <c r="Q63" s="4"/>
      <c r="R63" s="4"/>
    </row>
    <row r="64" spans="1:18" ht="15.75" x14ac:dyDescent="0.5">
      <c r="A64" s="63" t="s">
        <v>115</v>
      </c>
      <c r="B64" s="39">
        <v>117.3844</v>
      </c>
      <c r="C64" s="39">
        <v>117.3844</v>
      </c>
      <c r="D64" s="39">
        <v>117.3844</v>
      </c>
      <c r="E64" s="40">
        <v>117.3844</v>
      </c>
      <c r="F64" s="25"/>
      <c r="G64" s="5"/>
      <c r="H64" s="4"/>
      <c r="I64" s="4"/>
      <c r="J64" s="4"/>
      <c r="K64" s="4"/>
      <c r="L64" s="4"/>
      <c r="M64" s="4"/>
      <c r="N64" s="4"/>
      <c r="O64" s="4"/>
      <c r="P64" s="4"/>
      <c r="Q64" s="4"/>
      <c r="R64" s="4"/>
    </row>
    <row r="65" spans="1:18" ht="15.75" x14ac:dyDescent="0.5">
      <c r="A65" s="64" t="s">
        <v>116</v>
      </c>
      <c r="B65" s="10">
        <v>38.334899999999998</v>
      </c>
      <c r="C65" s="10">
        <v>38.334899999999998</v>
      </c>
      <c r="D65" s="10">
        <v>38.334899999999998</v>
      </c>
      <c r="E65" s="21">
        <v>38.334899999999998</v>
      </c>
      <c r="G65" s="4"/>
      <c r="H65" s="4"/>
      <c r="I65" s="4"/>
      <c r="J65" s="4"/>
      <c r="K65" s="4"/>
      <c r="L65" s="4"/>
      <c r="M65" s="4"/>
      <c r="N65" s="4"/>
      <c r="O65" s="4"/>
      <c r="P65" s="4"/>
      <c r="Q65" s="4"/>
      <c r="R65" s="4"/>
    </row>
    <row r="66" spans="1:18" ht="15.75" x14ac:dyDescent="0.5">
      <c r="A66" s="64" t="s">
        <v>117</v>
      </c>
      <c r="B66" s="10">
        <v>49.125700000000002</v>
      </c>
      <c r="C66" s="10">
        <v>49.125700000000002</v>
      </c>
      <c r="D66" s="10">
        <v>49.125700000000002</v>
      </c>
      <c r="E66" s="21">
        <v>49.125700000000002</v>
      </c>
      <c r="G66" s="4"/>
      <c r="H66" s="4"/>
      <c r="I66" s="4"/>
      <c r="J66" s="4"/>
      <c r="K66" s="4"/>
      <c r="L66" s="4"/>
      <c r="M66" s="4"/>
      <c r="N66" s="4"/>
      <c r="O66" s="4"/>
      <c r="P66" s="4"/>
      <c r="Q66" s="4"/>
      <c r="R66" s="4"/>
    </row>
    <row r="67" spans="1:18" ht="15.75" x14ac:dyDescent="0.5">
      <c r="A67" s="64" t="s">
        <v>118</v>
      </c>
      <c r="B67" s="10">
        <v>8.2573999999999987</v>
      </c>
      <c r="C67" s="10">
        <v>8.2573999999999987</v>
      </c>
      <c r="D67" s="10">
        <v>8.2573999999999987</v>
      </c>
      <c r="E67" s="21">
        <v>8.2573999999999987</v>
      </c>
      <c r="G67" s="4"/>
      <c r="H67" s="4"/>
      <c r="I67" s="4"/>
      <c r="J67" s="4"/>
      <c r="K67" s="4"/>
      <c r="L67" s="4"/>
      <c r="M67" s="4"/>
      <c r="N67" s="4"/>
      <c r="O67" s="4"/>
      <c r="P67" s="4"/>
      <c r="Q67" s="4"/>
      <c r="R67" s="4"/>
    </row>
    <row r="68" spans="1:18" ht="15.75" x14ac:dyDescent="0.5">
      <c r="A68" s="64" t="s">
        <v>119</v>
      </c>
      <c r="B68" s="10">
        <v>21.666400000000003</v>
      </c>
      <c r="C68" s="10">
        <v>21.666400000000003</v>
      </c>
      <c r="D68" s="10">
        <v>21.666400000000003</v>
      </c>
      <c r="E68" s="21">
        <v>21.666400000000003</v>
      </c>
      <c r="G68" s="4"/>
      <c r="H68" s="4"/>
      <c r="I68" s="4"/>
      <c r="J68" s="4"/>
      <c r="K68" s="4"/>
      <c r="L68" s="4"/>
      <c r="M68" s="4"/>
      <c r="N68" s="4"/>
      <c r="O68" s="4"/>
      <c r="P68" s="4"/>
      <c r="Q68" s="4"/>
      <c r="R68" s="4"/>
    </row>
    <row r="69" spans="1:18" ht="15.75" x14ac:dyDescent="0.5">
      <c r="A69" s="63" t="s">
        <v>120</v>
      </c>
      <c r="B69" s="39">
        <v>84.741699999999994</v>
      </c>
      <c r="C69" s="39">
        <v>84.741699999999994</v>
      </c>
      <c r="D69" s="39">
        <v>84.741699999999994</v>
      </c>
      <c r="E69" s="40">
        <v>84.741699999999994</v>
      </c>
      <c r="F69" s="5" t="s">
        <v>121</v>
      </c>
      <c r="G69" s="4"/>
      <c r="H69" s="4"/>
      <c r="I69" s="4"/>
      <c r="J69" s="4"/>
      <c r="K69" s="4"/>
      <c r="L69" s="4"/>
      <c r="M69" s="4"/>
      <c r="N69" s="4"/>
      <c r="O69" s="4"/>
      <c r="P69" s="4"/>
      <c r="Q69" s="4"/>
      <c r="R69" s="4"/>
    </row>
    <row r="70" spans="1:18" ht="15.75" x14ac:dyDescent="0.5">
      <c r="A70" s="63" t="s">
        <v>122</v>
      </c>
      <c r="B70" s="39">
        <v>311.17360000000002</v>
      </c>
      <c r="C70" s="39">
        <v>311.17360000000002</v>
      </c>
      <c r="D70" s="39">
        <v>311.17360000000002</v>
      </c>
      <c r="E70" s="40">
        <v>311.17360000000002</v>
      </c>
      <c r="F70" s="5" t="s">
        <v>123</v>
      </c>
      <c r="G70" s="4"/>
      <c r="H70" s="4"/>
      <c r="I70" s="4"/>
      <c r="J70" s="4"/>
      <c r="K70" s="4"/>
      <c r="L70" s="4"/>
      <c r="M70" s="4"/>
      <c r="N70" s="4"/>
      <c r="O70" s="4"/>
      <c r="P70" s="4"/>
      <c r="Q70" s="4"/>
      <c r="R70" s="4"/>
    </row>
    <row r="71" spans="1:18" ht="15.75" x14ac:dyDescent="0.5">
      <c r="A71" s="65" t="s">
        <v>124</v>
      </c>
      <c r="B71" s="178">
        <v>1481.3924000000002</v>
      </c>
      <c r="C71" s="178">
        <v>1478.4986000000001</v>
      </c>
      <c r="D71" s="178">
        <v>1861.9642000000003</v>
      </c>
      <c r="E71" s="178">
        <v>1861.9642000000003</v>
      </c>
      <c r="F71" s="5" t="s">
        <v>125</v>
      </c>
      <c r="G71" s="4"/>
      <c r="H71" s="4"/>
      <c r="I71" s="4"/>
      <c r="J71" s="4"/>
      <c r="K71" s="4"/>
      <c r="L71" s="4"/>
      <c r="M71" s="4"/>
      <c r="N71" s="4"/>
      <c r="O71" s="4"/>
      <c r="P71" s="4"/>
      <c r="Q71" s="4"/>
      <c r="R71" s="4"/>
    </row>
    <row r="72" spans="1:18" ht="15.75" x14ac:dyDescent="0.5">
      <c r="A72" s="18"/>
      <c r="B72" s="19"/>
      <c r="C72" s="19"/>
      <c r="D72" s="19"/>
      <c r="E72" s="19"/>
      <c r="G72" s="4"/>
      <c r="H72" s="4"/>
      <c r="I72" s="4"/>
      <c r="J72" s="4"/>
      <c r="K72" s="4"/>
      <c r="L72" s="4"/>
      <c r="M72" s="4"/>
      <c r="N72" s="4"/>
      <c r="O72" s="4"/>
      <c r="P72" s="4"/>
      <c r="Q72" s="4"/>
      <c r="R72" s="4"/>
    </row>
    <row r="73" spans="1:18" ht="31.5" x14ac:dyDescent="0.5">
      <c r="A73" s="75" t="s">
        <v>126</v>
      </c>
      <c r="B73" s="73" t="s">
        <v>81</v>
      </c>
      <c r="C73" s="73" t="s">
        <v>82</v>
      </c>
      <c r="D73" s="73" t="s">
        <v>83</v>
      </c>
      <c r="E73" s="74" t="s">
        <v>84</v>
      </c>
      <c r="G73" s="4"/>
      <c r="H73" s="4"/>
      <c r="I73" s="4"/>
      <c r="J73" s="4"/>
      <c r="K73" s="4"/>
      <c r="L73" s="4"/>
      <c r="M73" s="4"/>
      <c r="N73" s="4"/>
      <c r="O73" s="4"/>
      <c r="P73" s="4"/>
      <c r="Q73" s="4"/>
      <c r="R73" s="4"/>
    </row>
    <row r="74" spans="1:18" ht="15.75" x14ac:dyDescent="0.5">
      <c r="A74" s="68" t="s">
        <v>127</v>
      </c>
      <c r="B74" s="11" t="s">
        <v>128</v>
      </c>
      <c r="C74" s="11" t="s">
        <v>129</v>
      </c>
      <c r="D74" s="11" t="s">
        <v>130</v>
      </c>
      <c r="E74" s="26" t="s">
        <v>130</v>
      </c>
      <c r="G74" s="4"/>
      <c r="H74" s="4"/>
      <c r="I74" s="4"/>
      <c r="J74" s="4"/>
      <c r="K74" s="4"/>
      <c r="L74" s="4"/>
      <c r="M74" s="4"/>
      <c r="N74" s="4"/>
      <c r="O74" s="4"/>
      <c r="P74" s="4"/>
      <c r="Q74" s="4"/>
      <c r="R74" s="4"/>
    </row>
    <row r="75" spans="1:18" ht="15.75" x14ac:dyDescent="0.5">
      <c r="A75" s="68" t="s">
        <v>131</v>
      </c>
      <c r="B75" s="11" t="s">
        <v>132</v>
      </c>
      <c r="C75" s="11" t="s">
        <v>132</v>
      </c>
      <c r="D75" s="11" t="s">
        <v>132</v>
      </c>
      <c r="E75" s="26" t="s">
        <v>132</v>
      </c>
      <c r="G75" s="4"/>
      <c r="H75" s="4"/>
      <c r="I75" s="4"/>
      <c r="J75" s="4"/>
      <c r="K75" s="4"/>
      <c r="L75" s="4"/>
      <c r="M75" s="4"/>
      <c r="N75" s="4"/>
      <c r="O75" s="4"/>
      <c r="P75" s="4"/>
      <c r="Q75" s="4"/>
      <c r="R75" s="4"/>
    </row>
    <row r="76" spans="1:18" ht="15.75" x14ac:dyDescent="0.5">
      <c r="A76" s="68" t="s">
        <v>133</v>
      </c>
      <c r="B76" s="11" t="s">
        <v>134</v>
      </c>
      <c r="C76" s="11" t="s">
        <v>135</v>
      </c>
      <c r="D76" s="11" t="s">
        <v>136</v>
      </c>
      <c r="E76" s="26" t="s">
        <v>137</v>
      </c>
      <c r="G76" s="4"/>
      <c r="H76" s="4"/>
      <c r="I76" s="4"/>
      <c r="J76" s="4"/>
      <c r="K76" s="4"/>
      <c r="L76" s="4"/>
      <c r="M76" s="4"/>
      <c r="N76" s="4"/>
      <c r="O76" s="4"/>
      <c r="P76" s="4"/>
      <c r="Q76" s="4"/>
      <c r="R76" s="4"/>
    </row>
    <row r="77" spans="1:18" ht="15.75" x14ac:dyDescent="0.5">
      <c r="A77" s="68" t="s">
        <v>138</v>
      </c>
      <c r="B77" s="11" t="s">
        <v>139</v>
      </c>
      <c r="C77" s="11" t="s">
        <v>140</v>
      </c>
      <c r="D77" s="11" t="s">
        <v>141</v>
      </c>
      <c r="E77" s="26" t="s">
        <v>141</v>
      </c>
      <c r="G77" s="4"/>
      <c r="H77" s="4"/>
      <c r="I77" s="4"/>
      <c r="J77" s="4"/>
      <c r="K77" s="4"/>
      <c r="L77" s="4"/>
      <c r="M77" s="4"/>
      <c r="N77" s="4"/>
      <c r="O77" s="4"/>
      <c r="P77" s="4"/>
      <c r="Q77" s="4"/>
      <c r="R77" s="4"/>
    </row>
    <row r="78" spans="1:18" ht="15.75" x14ac:dyDescent="0.5">
      <c r="A78" s="68" t="s">
        <v>142</v>
      </c>
      <c r="B78" s="11" t="s">
        <v>143</v>
      </c>
      <c r="C78" s="11" t="s">
        <v>143</v>
      </c>
      <c r="D78" s="11" t="s">
        <v>144</v>
      </c>
      <c r="E78" s="26" t="s">
        <v>145</v>
      </c>
      <c r="G78" s="4"/>
      <c r="H78" s="4"/>
      <c r="I78" s="4"/>
      <c r="J78" s="4"/>
      <c r="K78" s="4"/>
      <c r="L78" s="4"/>
      <c r="M78" s="4"/>
      <c r="N78" s="4"/>
      <c r="O78" s="4"/>
      <c r="P78" s="4"/>
      <c r="Q78" s="4"/>
      <c r="R78" s="4"/>
    </row>
    <row r="79" spans="1:18" ht="15.75" x14ac:dyDescent="0.5">
      <c r="A79" s="68" t="s">
        <v>146</v>
      </c>
      <c r="B79" s="10" t="s">
        <v>147</v>
      </c>
      <c r="C79" s="10" t="s">
        <v>147</v>
      </c>
      <c r="D79" s="10" t="s">
        <v>147</v>
      </c>
      <c r="E79" s="21" t="s">
        <v>147</v>
      </c>
      <c r="G79" s="4"/>
      <c r="H79" s="4"/>
      <c r="I79" s="4"/>
      <c r="J79" s="4"/>
      <c r="K79" s="4"/>
      <c r="L79" s="4"/>
      <c r="M79" s="4"/>
      <c r="N79" s="4"/>
      <c r="O79" s="4"/>
      <c r="P79" s="4"/>
      <c r="Q79" s="4"/>
      <c r="R79" s="4"/>
    </row>
    <row r="80" spans="1:18" ht="15.75" x14ac:dyDescent="0.5">
      <c r="A80" s="68" t="s">
        <v>148</v>
      </c>
      <c r="B80" s="10" t="s">
        <v>143</v>
      </c>
      <c r="C80" s="10" t="s">
        <v>143</v>
      </c>
      <c r="D80" s="10" t="s">
        <v>149</v>
      </c>
      <c r="E80" s="21" t="s">
        <v>150</v>
      </c>
      <c r="G80" s="4"/>
      <c r="H80" s="4"/>
      <c r="I80" s="4"/>
      <c r="J80" s="4"/>
      <c r="K80" s="4"/>
      <c r="L80" s="4"/>
      <c r="M80" s="4"/>
      <c r="N80" s="4"/>
      <c r="O80" s="4"/>
      <c r="P80" s="4"/>
      <c r="Q80" s="4"/>
      <c r="R80" s="4"/>
    </row>
    <row r="81" spans="1:18" ht="15.75" x14ac:dyDescent="0.5">
      <c r="A81" s="68" t="s">
        <v>151</v>
      </c>
      <c r="B81" s="12" t="s">
        <v>152</v>
      </c>
      <c r="C81" s="12" t="s">
        <v>152</v>
      </c>
      <c r="D81" s="12" t="s">
        <v>152</v>
      </c>
      <c r="E81" s="27" t="s">
        <v>152</v>
      </c>
      <c r="G81" s="4"/>
      <c r="H81" s="4"/>
      <c r="I81" s="4"/>
      <c r="J81" s="4"/>
      <c r="K81" s="4"/>
      <c r="L81" s="4"/>
      <c r="M81" s="4"/>
      <c r="N81" s="4"/>
      <c r="O81" s="4"/>
      <c r="P81" s="4"/>
      <c r="Q81" s="4"/>
      <c r="R81" s="4"/>
    </row>
    <row r="82" spans="1:18" ht="15.75" x14ac:dyDescent="0.5">
      <c r="A82" s="69" t="s">
        <v>153</v>
      </c>
      <c r="B82" s="28" t="s">
        <v>154</v>
      </c>
      <c r="C82" s="28" t="s">
        <v>154</v>
      </c>
      <c r="D82" s="28" t="s">
        <v>154</v>
      </c>
      <c r="E82" s="29" t="s">
        <v>154</v>
      </c>
      <c r="G82" s="4"/>
      <c r="H82" s="4"/>
      <c r="I82" s="4"/>
      <c r="J82" s="4"/>
      <c r="K82" s="4"/>
      <c r="L82" s="4"/>
      <c r="M82" s="4"/>
      <c r="N82" s="4"/>
      <c r="O82" s="4"/>
      <c r="P82" s="4"/>
      <c r="Q82" s="4"/>
      <c r="R82" s="4"/>
    </row>
    <row r="83" spans="1:18" ht="15.75" x14ac:dyDescent="0.5">
      <c r="A83" s="4"/>
      <c r="B83" s="4"/>
      <c r="C83" s="4"/>
      <c r="D83" s="4"/>
      <c r="E83" s="4"/>
      <c r="F83" s="4"/>
      <c r="G83" s="4"/>
      <c r="H83" s="4"/>
      <c r="I83" s="4"/>
      <c r="J83" s="4"/>
      <c r="K83" s="4"/>
      <c r="L83" s="4"/>
      <c r="M83" s="4"/>
      <c r="N83" s="4"/>
      <c r="O83" s="4"/>
      <c r="P83" s="4"/>
      <c r="Q83" s="4"/>
      <c r="R83" s="4"/>
    </row>
    <row r="84" spans="1:18" ht="15.75" x14ac:dyDescent="0.5">
      <c r="A84" s="4"/>
      <c r="B84" s="4"/>
      <c r="C84" s="4"/>
      <c r="D84" s="4"/>
      <c r="E84" s="4"/>
      <c r="F84" s="4"/>
      <c r="G84" s="4"/>
      <c r="H84" s="4"/>
      <c r="I84" s="4"/>
      <c r="J84" s="4"/>
      <c r="K84" s="4"/>
      <c r="L84" s="4"/>
      <c r="M84" s="4"/>
      <c r="N84" s="4"/>
      <c r="O84" s="4"/>
      <c r="P84" s="4"/>
      <c r="Q84" s="4"/>
      <c r="R84" s="4"/>
    </row>
    <row r="85" spans="1:18" ht="16.149999999999999" thickBot="1" x14ac:dyDescent="0.55000000000000004">
      <c r="A85" s="15" t="s">
        <v>155</v>
      </c>
      <c r="B85" s="4"/>
      <c r="C85" s="4"/>
      <c r="D85" s="4"/>
      <c r="E85" s="4"/>
      <c r="F85" s="4"/>
      <c r="G85" s="4"/>
      <c r="H85" s="4"/>
      <c r="I85" s="4"/>
      <c r="J85" s="4"/>
      <c r="K85" s="4"/>
      <c r="L85" s="4"/>
      <c r="M85" s="4"/>
      <c r="N85" s="4"/>
      <c r="O85" s="4"/>
      <c r="P85" s="4"/>
      <c r="Q85" s="4"/>
      <c r="R85" s="4"/>
    </row>
    <row r="86" spans="1:18" ht="15.75" x14ac:dyDescent="0.5">
      <c r="A86" s="4"/>
      <c r="B86" s="4"/>
      <c r="C86" s="4"/>
      <c r="D86" s="4"/>
      <c r="E86" s="4"/>
      <c r="F86" s="4"/>
      <c r="G86" s="4"/>
      <c r="H86" s="4"/>
      <c r="I86" s="4"/>
      <c r="J86" s="4"/>
      <c r="K86" s="4"/>
      <c r="L86" s="4"/>
      <c r="M86" s="4"/>
      <c r="N86" s="4"/>
      <c r="O86" s="4"/>
      <c r="P86" s="4"/>
      <c r="Q86" s="4"/>
      <c r="R86" s="4"/>
    </row>
    <row r="87" spans="1:18" ht="15.75" x14ac:dyDescent="0.5">
      <c r="A87" s="4" t="s">
        <v>156</v>
      </c>
      <c r="B87" s="4"/>
      <c r="C87" s="4"/>
      <c r="D87" s="4"/>
      <c r="E87" s="4"/>
      <c r="F87" s="4"/>
      <c r="G87" s="4"/>
      <c r="H87" s="4"/>
      <c r="I87" s="4"/>
      <c r="J87" s="4"/>
      <c r="K87" s="4"/>
      <c r="L87" s="4"/>
      <c r="M87" s="4"/>
      <c r="N87" s="4"/>
      <c r="O87" s="4"/>
      <c r="P87" s="4"/>
      <c r="Q87" s="4"/>
      <c r="R87" s="4"/>
    </row>
    <row r="88" spans="1:18" ht="15.75" x14ac:dyDescent="0.5">
      <c r="A88" s="4"/>
      <c r="B88" s="4"/>
      <c r="C88" s="4"/>
      <c r="D88" s="4"/>
      <c r="E88" s="4"/>
      <c r="F88" s="4"/>
      <c r="G88" s="4"/>
      <c r="H88" s="4"/>
      <c r="I88" s="4"/>
      <c r="J88" s="4"/>
      <c r="K88" s="4"/>
      <c r="L88" s="4"/>
      <c r="M88" s="4"/>
      <c r="N88" s="4"/>
      <c r="O88" s="4"/>
      <c r="P88" s="4"/>
      <c r="Q88" s="4"/>
      <c r="R88" s="4"/>
    </row>
    <row r="89" spans="1:18" ht="31.5" x14ac:dyDescent="0.5">
      <c r="A89" s="72" t="s">
        <v>157</v>
      </c>
      <c r="B89" s="74" t="s">
        <v>158</v>
      </c>
      <c r="D89" s="4"/>
      <c r="E89" s="4"/>
      <c r="F89" s="4"/>
      <c r="G89" s="4"/>
      <c r="H89" s="4"/>
      <c r="I89" s="4"/>
      <c r="J89" s="4"/>
      <c r="K89" s="4"/>
      <c r="L89" s="4"/>
      <c r="M89" s="4"/>
      <c r="N89" s="4"/>
      <c r="O89" s="4"/>
      <c r="P89" s="4"/>
      <c r="Q89" s="4"/>
      <c r="R89" s="4"/>
    </row>
    <row r="90" spans="1:18" ht="15.75" x14ac:dyDescent="0.5">
      <c r="A90" s="63" t="s">
        <v>159</v>
      </c>
      <c r="B90" s="40">
        <v>16.084733287335482</v>
      </c>
      <c r="C90" s="25"/>
      <c r="D90" s="5"/>
      <c r="E90" s="4"/>
      <c r="F90" s="4"/>
      <c r="G90" s="4"/>
      <c r="H90" s="4"/>
      <c r="I90" s="4"/>
      <c r="J90" s="4"/>
      <c r="K90" s="4"/>
      <c r="L90" s="4"/>
      <c r="M90" s="4"/>
      <c r="N90" s="4"/>
      <c r="O90" s="4"/>
      <c r="P90" s="4"/>
      <c r="Q90" s="4"/>
      <c r="R90" s="4"/>
    </row>
    <row r="91" spans="1:18" ht="15.75" x14ac:dyDescent="0.5">
      <c r="A91" s="64" t="s">
        <v>160</v>
      </c>
      <c r="B91" s="21">
        <v>11.435260296780587</v>
      </c>
      <c r="C91" s="4"/>
      <c r="D91" s="4"/>
      <c r="E91" s="4"/>
      <c r="F91" s="4"/>
      <c r="G91" s="4"/>
      <c r="H91" s="4"/>
      <c r="I91" s="4"/>
      <c r="J91" s="4"/>
      <c r="K91" s="4"/>
      <c r="L91" s="4"/>
      <c r="M91" s="4"/>
      <c r="N91" s="4"/>
      <c r="O91" s="4"/>
      <c r="P91" s="4"/>
      <c r="Q91" s="4"/>
      <c r="R91" s="4"/>
    </row>
    <row r="92" spans="1:18" ht="15.75" x14ac:dyDescent="0.5">
      <c r="A92" s="64" t="s">
        <v>161</v>
      </c>
      <c r="B92" s="21">
        <v>0.96690493777818221</v>
      </c>
      <c r="C92" s="4"/>
      <c r="D92" s="4"/>
      <c r="E92" s="4"/>
      <c r="F92" s="4"/>
      <c r="G92" s="4"/>
      <c r="H92" s="4"/>
      <c r="I92" s="4"/>
      <c r="J92" s="4"/>
      <c r="K92" s="4"/>
      <c r="L92" s="4"/>
      <c r="M92" s="4"/>
      <c r="N92" s="4"/>
      <c r="O92" s="4"/>
      <c r="P92" s="4"/>
      <c r="Q92" s="4"/>
      <c r="R92" s="4"/>
    </row>
    <row r="93" spans="1:18" ht="15.75" x14ac:dyDescent="0.5">
      <c r="A93" s="64" t="s">
        <v>162</v>
      </c>
      <c r="B93" s="21">
        <v>0</v>
      </c>
      <c r="C93" s="4"/>
      <c r="D93" s="4"/>
      <c r="E93" s="4"/>
      <c r="F93" s="4"/>
      <c r="G93" s="4"/>
      <c r="H93" s="4"/>
      <c r="I93" s="4"/>
      <c r="J93" s="4"/>
      <c r="K93" s="4"/>
      <c r="L93" s="4"/>
      <c r="M93" s="4"/>
      <c r="N93" s="4"/>
      <c r="O93" s="4"/>
      <c r="P93" s="4"/>
      <c r="Q93" s="4"/>
      <c r="R93" s="4"/>
    </row>
    <row r="94" spans="1:18" ht="15.75" x14ac:dyDescent="0.5">
      <c r="A94" s="64" t="s">
        <v>105</v>
      </c>
      <c r="B94" s="21">
        <v>0.18648168382730498</v>
      </c>
      <c r="C94" s="4"/>
      <c r="D94" s="4"/>
      <c r="E94" s="4"/>
      <c r="F94" s="4"/>
      <c r="G94" s="4"/>
      <c r="H94" s="4"/>
      <c r="I94" s="4"/>
      <c r="J94" s="4"/>
      <c r="K94" s="4"/>
      <c r="L94" s="4"/>
      <c r="M94" s="4"/>
      <c r="N94" s="4"/>
      <c r="O94" s="4"/>
      <c r="P94" s="4"/>
      <c r="Q94" s="4"/>
      <c r="R94" s="4"/>
    </row>
    <row r="95" spans="1:18" ht="15.75" x14ac:dyDescent="0.5">
      <c r="A95" s="64" t="s">
        <v>163</v>
      </c>
      <c r="B95" s="21">
        <v>0.19780261899489196</v>
      </c>
      <c r="C95" s="4"/>
      <c r="D95" s="4"/>
      <c r="E95" s="4"/>
      <c r="F95" s="4"/>
      <c r="G95" s="4"/>
      <c r="H95" s="4"/>
      <c r="I95" s="4"/>
      <c r="J95" s="4"/>
      <c r="K95" s="4"/>
      <c r="L95" s="4"/>
      <c r="M95" s="4"/>
      <c r="N95" s="4"/>
      <c r="O95" s="4"/>
      <c r="P95" s="4"/>
      <c r="Q95" s="4"/>
      <c r="R95" s="4"/>
    </row>
    <row r="96" spans="1:18" ht="15.75" x14ac:dyDescent="0.5">
      <c r="A96" s="64" t="s">
        <v>164</v>
      </c>
      <c r="B96" s="21">
        <v>1.6114744213222598</v>
      </c>
      <c r="C96" s="4"/>
      <c r="D96" s="4"/>
      <c r="E96" s="4"/>
      <c r="F96" s="4"/>
      <c r="G96" s="4"/>
      <c r="H96" s="4"/>
      <c r="I96" s="4"/>
      <c r="J96" s="4"/>
      <c r="K96" s="4"/>
      <c r="L96" s="4"/>
      <c r="M96" s="4"/>
      <c r="N96" s="4"/>
      <c r="O96" s="4"/>
      <c r="P96" s="4"/>
      <c r="Q96" s="4"/>
      <c r="R96" s="4"/>
    </row>
    <row r="97" spans="1:18" ht="15.75" x14ac:dyDescent="0.5">
      <c r="A97" s="64" t="s">
        <v>165</v>
      </c>
      <c r="B97" s="21">
        <v>0</v>
      </c>
      <c r="C97" s="4"/>
      <c r="D97" s="4"/>
      <c r="E97" s="4"/>
      <c r="F97" s="4"/>
      <c r="G97" s="4"/>
      <c r="H97" s="4"/>
      <c r="I97" s="4"/>
      <c r="J97" s="4"/>
      <c r="K97" s="4"/>
      <c r="L97" s="4"/>
      <c r="M97" s="4"/>
      <c r="N97" s="4"/>
      <c r="O97" s="4"/>
      <c r="P97" s="4"/>
      <c r="Q97" s="4"/>
      <c r="R97" s="4"/>
    </row>
    <row r="98" spans="1:18" ht="15.75" x14ac:dyDescent="0.5">
      <c r="A98" s="64" t="s">
        <v>166</v>
      </c>
      <c r="B98" s="21">
        <v>0.22484497284938557</v>
      </c>
      <c r="C98" s="4"/>
      <c r="D98" s="4"/>
      <c r="E98" s="4"/>
      <c r="F98" s="4"/>
      <c r="G98" s="4"/>
      <c r="H98" s="4"/>
      <c r="I98" s="4"/>
      <c r="J98" s="4"/>
      <c r="K98" s="4"/>
      <c r="L98" s="4"/>
      <c r="M98" s="4"/>
      <c r="N98" s="4"/>
      <c r="O98" s="4"/>
      <c r="P98" s="4"/>
      <c r="Q98" s="4"/>
      <c r="R98" s="4"/>
    </row>
    <row r="99" spans="1:18" ht="15.75" x14ac:dyDescent="0.5">
      <c r="A99" s="64" t="s">
        <v>167</v>
      </c>
      <c r="B99" s="21">
        <v>0</v>
      </c>
      <c r="C99" s="4"/>
      <c r="D99" s="4"/>
      <c r="E99" s="4"/>
      <c r="F99" s="4"/>
      <c r="G99" s="4"/>
      <c r="H99" s="4"/>
      <c r="I99" s="4"/>
      <c r="J99" s="4"/>
      <c r="K99" s="4"/>
      <c r="L99" s="4"/>
      <c r="M99" s="4"/>
      <c r="N99" s="4"/>
      <c r="O99" s="4"/>
      <c r="P99" s="4"/>
      <c r="Q99" s="4"/>
      <c r="R99" s="4"/>
    </row>
    <row r="100" spans="1:18" ht="15.75" x14ac:dyDescent="0.5">
      <c r="A100" s="64" t="s">
        <v>168</v>
      </c>
      <c r="B100" s="21">
        <v>1.0677624091671212</v>
      </c>
      <c r="C100" s="4"/>
      <c r="D100" s="4"/>
      <c r="E100" s="4"/>
      <c r="F100" s="4"/>
      <c r="G100" s="4"/>
      <c r="H100" s="4"/>
      <c r="I100" s="4"/>
      <c r="J100" s="4"/>
      <c r="K100" s="4"/>
      <c r="L100" s="4"/>
      <c r="M100" s="4"/>
      <c r="N100" s="4"/>
      <c r="O100" s="4"/>
      <c r="P100" s="4"/>
      <c r="Q100" s="4"/>
      <c r="R100" s="4"/>
    </row>
    <row r="101" spans="1:18" ht="15.75" x14ac:dyDescent="0.5">
      <c r="A101" s="64" t="s">
        <v>169</v>
      </c>
      <c r="B101" s="21">
        <v>0.39420194661574887</v>
      </c>
      <c r="C101" s="4"/>
      <c r="D101" s="4"/>
      <c r="E101" s="4"/>
      <c r="F101" s="4"/>
      <c r="G101" s="4"/>
      <c r="H101" s="4"/>
      <c r="I101" s="4"/>
      <c r="J101" s="4"/>
      <c r="K101" s="4"/>
      <c r="L101" s="4"/>
      <c r="M101" s="4"/>
      <c r="N101" s="4"/>
      <c r="O101" s="4"/>
      <c r="P101" s="4"/>
      <c r="Q101" s="4"/>
      <c r="R101" s="4"/>
    </row>
    <row r="102" spans="1:18" ht="15.75" x14ac:dyDescent="0.5">
      <c r="A102" s="63" t="s">
        <v>170</v>
      </c>
      <c r="B102" s="40">
        <v>3.4791115050077108</v>
      </c>
      <c r="C102" s="25"/>
      <c r="D102" s="5"/>
      <c r="E102" s="4"/>
      <c r="F102" s="4"/>
      <c r="G102" s="4"/>
      <c r="H102" s="4"/>
      <c r="I102" s="4"/>
      <c r="J102" s="4"/>
      <c r="K102" s="4"/>
      <c r="L102" s="4"/>
      <c r="M102" s="4"/>
      <c r="N102" s="4"/>
      <c r="O102" s="4"/>
      <c r="P102" s="4"/>
      <c r="Q102" s="4"/>
      <c r="R102" s="4"/>
    </row>
    <row r="103" spans="1:18" ht="15.75" x14ac:dyDescent="0.5">
      <c r="A103" s="64" t="s">
        <v>171</v>
      </c>
      <c r="B103" s="21">
        <v>2.18322638702633</v>
      </c>
      <c r="C103" s="4"/>
      <c r="D103" s="4"/>
      <c r="E103" s="4"/>
      <c r="F103" s="4"/>
      <c r="G103" s="4"/>
      <c r="H103" s="4"/>
      <c r="I103" s="4"/>
      <c r="J103" s="4"/>
      <c r="K103" s="4"/>
      <c r="L103" s="4"/>
      <c r="M103" s="4"/>
      <c r="N103" s="4"/>
      <c r="O103" s="4"/>
      <c r="P103" s="4"/>
      <c r="Q103" s="4"/>
      <c r="R103" s="4"/>
    </row>
    <row r="104" spans="1:18" ht="15.75" x14ac:dyDescent="0.5">
      <c r="A104" s="64" t="s">
        <v>172</v>
      </c>
      <c r="B104" s="21">
        <v>0</v>
      </c>
      <c r="C104" s="4"/>
      <c r="D104" s="4"/>
      <c r="E104" s="4"/>
      <c r="F104" s="4"/>
      <c r="G104" s="4"/>
      <c r="H104" s="4"/>
      <c r="I104" s="4"/>
      <c r="J104" s="4"/>
      <c r="K104" s="4"/>
      <c r="L104" s="4"/>
      <c r="M104" s="4"/>
      <c r="N104" s="4"/>
      <c r="O104" s="4"/>
      <c r="P104" s="4"/>
      <c r="Q104" s="4"/>
      <c r="R104" s="4"/>
    </row>
    <row r="105" spans="1:18" ht="15.75" x14ac:dyDescent="0.5">
      <c r="A105" s="64" t="s">
        <v>173</v>
      </c>
      <c r="B105" s="21">
        <v>0.5027152852350113</v>
      </c>
      <c r="C105" s="4"/>
      <c r="D105" s="4"/>
      <c r="E105" s="4"/>
      <c r="F105" s="4"/>
      <c r="G105" s="4"/>
      <c r="H105" s="4"/>
      <c r="I105" s="4"/>
      <c r="J105" s="4"/>
      <c r="K105" s="4"/>
      <c r="L105" s="4"/>
      <c r="M105" s="4"/>
      <c r="N105" s="4"/>
      <c r="O105" s="4"/>
      <c r="P105" s="4"/>
      <c r="Q105" s="4"/>
      <c r="R105" s="4"/>
    </row>
    <row r="106" spans="1:18" ht="15.75" x14ac:dyDescent="0.5">
      <c r="A106" s="64" t="s">
        <v>174</v>
      </c>
      <c r="B106" s="21">
        <v>4.9894315772630905E-2</v>
      </c>
      <c r="C106" s="4"/>
      <c r="D106" s="4"/>
      <c r="E106" s="4"/>
      <c r="F106" s="4"/>
      <c r="G106" s="4"/>
      <c r="H106" s="4"/>
      <c r="I106" s="4"/>
      <c r="J106" s="4"/>
      <c r="K106" s="4"/>
      <c r="L106" s="4"/>
      <c r="M106" s="4"/>
      <c r="N106" s="4"/>
      <c r="O106" s="4"/>
      <c r="P106" s="4"/>
      <c r="Q106" s="4"/>
      <c r="R106" s="4"/>
    </row>
    <row r="107" spans="1:18" ht="15.75" x14ac:dyDescent="0.5">
      <c r="A107" s="64" t="s">
        <v>175</v>
      </c>
      <c r="B107" s="21">
        <v>4.4392840878161033E-2</v>
      </c>
      <c r="C107" s="4"/>
      <c r="D107" s="4"/>
      <c r="E107" s="4"/>
      <c r="F107" s="4"/>
      <c r="G107" s="4"/>
      <c r="H107" s="4"/>
      <c r="I107" s="4"/>
      <c r="J107" s="4"/>
      <c r="K107" s="4"/>
      <c r="L107" s="4"/>
      <c r="M107" s="4"/>
      <c r="N107" s="4"/>
      <c r="O107" s="4"/>
      <c r="P107" s="4"/>
      <c r="Q107" s="4"/>
      <c r="R107" s="4"/>
    </row>
    <row r="108" spans="1:18" ht="15.75" x14ac:dyDescent="0.5">
      <c r="A108" s="64" t="s">
        <v>176</v>
      </c>
      <c r="B108" s="21">
        <v>6.0753261059857323E-2</v>
      </c>
      <c r="C108" s="4"/>
      <c r="D108" s="4"/>
      <c r="E108" s="4"/>
      <c r="F108" s="4"/>
      <c r="G108" s="4"/>
      <c r="H108" s="4"/>
      <c r="I108" s="4"/>
      <c r="J108" s="4"/>
      <c r="K108" s="4"/>
      <c r="L108" s="4"/>
      <c r="M108" s="4"/>
      <c r="N108" s="4"/>
      <c r="O108" s="4"/>
      <c r="P108" s="4"/>
      <c r="Q108" s="4"/>
      <c r="R108" s="4"/>
    </row>
    <row r="109" spans="1:18" ht="15.75" x14ac:dyDescent="0.5">
      <c r="A109" s="64" t="s">
        <v>177</v>
      </c>
      <c r="B109" s="21">
        <v>0.20505678165845298</v>
      </c>
      <c r="C109" s="4"/>
      <c r="D109" s="4"/>
      <c r="E109" s="4"/>
      <c r="F109" s="4"/>
      <c r="G109" s="4"/>
      <c r="H109" s="4"/>
      <c r="I109" s="4"/>
      <c r="J109" s="4"/>
      <c r="K109" s="4"/>
      <c r="L109" s="4"/>
      <c r="M109" s="4"/>
      <c r="N109" s="4"/>
      <c r="O109" s="4"/>
      <c r="P109" s="4"/>
      <c r="Q109" s="4"/>
      <c r="R109" s="4"/>
    </row>
    <row r="110" spans="1:18" ht="15.75" x14ac:dyDescent="0.5">
      <c r="A110" s="64" t="s">
        <v>178</v>
      </c>
      <c r="B110" s="21">
        <v>5.1412740500799636E-2</v>
      </c>
      <c r="C110" s="4"/>
      <c r="D110" s="4"/>
      <c r="E110" s="4"/>
      <c r="F110" s="4"/>
      <c r="G110" s="4"/>
      <c r="H110" s="4"/>
      <c r="I110" s="4"/>
      <c r="J110" s="4"/>
      <c r="K110" s="4"/>
      <c r="L110" s="4"/>
      <c r="M110" s="4"/>
      <c r="N110" s="4"/>
      <c r="O110" s="4"/>
      <c r="P110" s="4"/>
      <c r="Q110" s="4"/>
      <c r="R110" s="4"/>
    </row>
    <row r="111" spans="1:18" ht="15.75" x14ac:dyDescent="0.5">
      <c r="A111" s="64" t="s">
        <v>179</v>
      </c>
      <c r="B111" s="21">
        <v>8.384791391655666E-2</v>
      </c>
      <c r="C111" s="4"/>
      <c r="D111" s="4"/>
      <c r="E111" s="4"/>
      <c r="F111" s="4"/>
      <c r="G111" s="4"/>
      <c r="H111" s="4"/>
      <c r="I111" s="4"/>
      <c r="J111" s="4"/>
      <c r="K111" s="4"/>
      <c r="L111" s="4"/>
      <c r="M111" s="4"/>
      <c r="N111" s="4"/>
      <c r="O111" s="4"/>
      <c r="P111" s="4"/>
      <c r="Q111" s="4"/>
      <c r="R111" s="4"/>
    </row>
    <row r="112" spans="1:18" ht="15.75" x14ac:dyDescent="0.5">
      <c r="A112" s="64" t="s">
        <v>180</v>
      </c>
      <c r="B112" s="21">
        <v>5.3271409053793246E-2</v>
      </c>
      <c r="C112" s="4"/>
      <c r="D112" s="4"/>
      <c r="E112" s="4"/>
      <c r="F112" s="4"/>
      <c r="G112" s="4"/>
      <c r="H112" s="4"/>
      <c r="I112" s="4"/>
      <c r="J112" s="4"/>
      <c r="K112" s="4"/>
      <c r="L112" s="4"/>
      <c r="M112" s="4"/>
      <c r="N112" s="4"/>
      <c r="O112" s="4"/>
      <c r="P112" s="4"/>
      <c r="Q112" s="4"/>
      <c r="R112" s="4"/>
    </row>
    <row r="113" spans="1:18" ht="15.75" x14ac:dyDescent="0.5">
      <c r="A113" s="64" t="s">
        <v>181</v>
      </c>
      <c r="B113" s="21">
        <v>1.7504726851848666E-2</v>
      </c>
      <c r="C113" s="4"/>
      <c r="D113" s="4"/>
      <c r="E113" s="4"/>
      <c r="F113" s="4"/>
      <c r="G113" s="4"/>
      <c r="H113" s="4"/>
      <c r="I113" s="4"/>
      <c r="J113" s="4"/>
      <c r="K113" s="4"/>
      <c r="L113" s="4"/>
      <c r="M113" s="4"/>
      <c r="N113" s="4"/>
      <c r="O113" s="4"/>
      <c r="P113" s="4"/>
      <c r="Q113" s="4"/>
      <c r="R113" s="4"/>
    </row>
    <row r="114" spans="1:18" ht="15.75" x14ac:dyDescent="0.5">
      <c r="A114" s="64" t="s">
        <v>182</v>
      </c>
      <c r="B114" s="21">
        <v>6.1266543981470342E-2</v>
      </c>
      <c r="C114" s="4"/>
      <c r="D114" s="4"/>
      <c r="E114" s="4"/>
      <c r="F114" s="4"/>
      <c r="G114" s="4"/>
      <c r="H114" s="4"/>
      <c r="I114" s="4"/>
      <c r="J114" s="4"/>
      <c r="K114" s="4"/>
      <c r="L114" s="4"/>
      <c r="M114" s="4"/>
      <c r="N114" s="4"/>
      <c r="O114" s="4"/>
      <c r="P114" s="4"/>
      <c r="Q114" s="4"/>
      <c r="R114" s="4"/>
    </row>
    <row r="115" spans="1:18" ht="15.75" x14ac:dyDescent="0.5">
      <c r="A115" s="64" t="s">
        <v>183</v>
      </c>
      <c r="B115" s="21">
        <v>4.7821112844513777E-2</v>
      </c>
      <c r="C115" s="4"/>
      <c r="D115" s="4"/>
      <c r="E115" s="4"/>
      <c r="F115" s="4"/>
      <c r="G115" s="4"/>
      <c r="H115" s="4"/>
      <c r="I115" s="4"/>
      <c r="J115" s="4"/>
      <c r="K115" s="4"/>
      <c r="L115" s="4"/>
      <c r="M115" s="4"/>
      <c r="N115" s="4"/>
      <c r="O115" s="4"/>
      <c r="P115" s="4"/>
      <c r="Q115" s="4"/>
      <c r="R115" s="4"/>
    </row>
    <row r="116" spans="1:18" ht="15.75" x14ac:dyDescent="0.5">
      <c r="A116" s="64" t="s">
        <v>184</v>
      </c>
      <c r="B116" s="21">
        <v>0</v>
      </c>
      <c r="C116" s="4"/>
      <c r="D116" s="4"/>
      <c r="E116" s="4"/>
      <c r="F116" s="4"/>
      <c r="G116" s="4"/>
      <c r="H116" s="4"/>
      <c r="I116" s="4"/>
      <c r="J116" s="4"/>
      <c r="K116" s="4"/>
      <c r="L116" s="4"/>
      <c r="M116" s="4"/>
      <c r="N116" s="4"/>
      <c r="O116" s="4"/>
      <c r="P116" s="4"/>
      <c r="Q116" s="4"/>
      <c r="R116" s="4"/>
    </row>
    <row r="117" spans="1:18" ht="15.75" x14ac:dyDescent="0.5">
      <c r="A117" s="64" t="s">
        <v>185</v>
      </c>
      <c r="B117" s="21">
        <v>7.8431937277491093E-3</v>
      </c>
      <c r="C117" s="4"/>
      <c r="D117" s="4"/>
      <c r="E117" s="4"/>
      <c r="F117" s="4"/>
      <c r="G117" s="4"/>
      <c r="H117" s="4"/>
      <c r="I117" s="4"/>
      <c r="J117" s="4"/>
      <c r="K117" s="4"/>
      <c r="L117" s="4"/>
      <c r="M117" s="4"/>
      <c r="N117" s="4"/>
      <c r="O117" s="4"/>
      <c r="P117" s="4"/>
      <c r="Q117" s="4"/>
      <c r="R117" s="4"/>
    </row>
    <row r="118" spans="1:18" ht="15.75" x14ac:dyDescent="0.5">
      <c r="A118" s="64" t="s">
        <v>186</v>
      </c>
      <c r="B118" s="21">
        <v>3.0104992500535676E-2</v>
      </c>
      <c r="C118" s="4"/>
      <c r="D118" s="4"/>
      <c r="E118" s="4"/>
      <c r="F118" s="4"/>
      <c r="G118" s="4"/>
      <c r="H118" s="4"/>
      <c r="I118" s="4"/>
      <c r="J118" s="4"/>
      <c r="K118" s="4"/>
      <c r="L118" s="4"/>
      <c r="M118" s="4"/>
      <c r="N118" s="4"/>
      <c r="O118" s="4"/>
      <c r="P118" s="4"/>
      <c r="Q118" s="4"/>
      <c r="R118" s="4"/>
    </row>
    <row r="119" spans="1:18" ht="15.75" x14ac:dyDescent="0.5">
      <c r="A119" s="64" t="s">
        <v>187</v>
      </c>
      <c r="B119" s="21">
        <v>0.08</v>
      </c>
      <c r="C119" s="4"/>
      <c r="D119" s="4"/>
      <c r="E119" s="4"/>
      <c r="F119" s="4"/>
      <c r="G119" s="4"/>
      <c r="H119" s="4"/>
      <c r="I119" s="4"/>
      <c r="J119" s="4"/>
      <c r="K119" s="4"/>
      <c r="L119" s="4"/>
      <c r="M119" s="4"/>
      <c r="N119" s="4"/>
      <c r="O119" s="4"/>
      <c r="P119" s="4"/>
      <c r="Q119" s="4"/>
      <c r="R119" s="4"/>
    </row>
    <row r="120" spans="1:18" ht="15.75" x14ac:dyDescent="0.5">
      <c r="A120" s="66" t="s">
        <v>120</v>
      </c>
      <c r="B120" s="40">
        <v>0.95</v>
      </c>
      <c r="C120" s="5" t="s">
        <v>121</v>
      </c>
      <c r="D120" s="4"/>
      <c r="E120" s="4"/>
      <c r="F120" s="4"/>
      <c r="G120" s="4"/>
      <c r="H120" s="4"/>
      <c r="I120" s="4"/>
      <c r="J120" s="4"/>
      <c r="K120" s="4"/>
      <c r="L120" s="4"/>
      <c r="M120" s="4"/>
      <c r="N120" s="4"/>
      <c r="O120" s="4"/>
      <c r="P120" s="4"/>
      <c r="Q120" s="4"/>
      <c r="R120" s="4"/>
    </row>
    <row r="121" spans="1:18" ht="15.75" x14ac:dyDescent="0.5">
      <c r="A121" s="67" t="s">
        <v>124</v>
      </c>
      <c r="B121" s="179">
        <v>20.513844792343193</v>
      </c>
      <c r="C121" s="5" t="s">
        <v>125</v>
      </c>
      <c r="D121" s="4"/>
      <c r="E121" s="4"/>
      <c r="F121" s="4"/>
      <c r="G121" s="4"/>
      <c r="H121" s="4"/>
      <c r="I121" s="4"/>
      <c r="J121" s="4"/>
      <c r="K121" s="4"/>
      <c r="L121" s="4"/>
      <c r="M121" s="4"/>
      <c r="N121" s="4"/>
      <c r="O121" s="4"/>
      <c r="P121" s="4"/>
      <c r="Q121" s="4"/>
      <c r="R121" s="4"/>
    </row>
    <row r="122" spans="1:18" ht="15.75" x14ac:dyDescent="0.5">
      <c r="A122" s="20"/>
      <c r="B122" s="19"/>
      <c r="D122" s="4"/>
      <c r="E122" s="4"/>
      <c r="F122" s="4"/>
      <c r="G122" s="4"/>
      <c r="H122" s="4"/>
      <c r="I122" s="4"/>
      <c r="J122" s="4"/>
      <c r="K122" s="4"/>
      <c r="L122" s="4"/>
      <c r="M122" s="4"/>
      <c r="N122" s="4"/>
      <c r="O122" s="4"/>
      <c r="P122" s="4"/>
      <c r="Q122" s="4"/>
      <c r="R122" s="4"/>
    </row>
    <row r="123" spans="1:18" ht="30" x14ac:dyDescent="0.5">
      <c r="A123" s="76" t="s">
        <v>126</v>
      </c>
      <c r="B123" s="74" t="s">
        <v>158</v>
      </c>
      <c r="D123" s="4"/>
      <c r="E123" s="4"/>
      <c r="F123" s="4"/>
      <c r="G123" s="4"/>
      <c r="H123" s="4"/>
      <c r="I123" s="4"/>
      <c r="J123" s="4"/>
      <c r="K123" s="4"/>
      <c r="L123" s="4"/>
      <c r="M123" s="4"/>
      <c r="N123" s="4"/>
      <c r="O123" s="4"/>
      <c r="P123" s="4"/>
      <c r="Q123" s="4"/>
      <c r="R123" s="4"/>
    </row>
    <row r="124" spans="1:18" ht="15.75" x14ac:dyDescent="0.5">
      <c r="A124" s="68" t="s">
        <v>127</v>
      </c>
      <c r="B124" s="26">
        <v>5</v>
      </c>
      <c r="D124" s="4"/>
      <c r="E124" s="4"/>
      <c r="F124" s="4"/>
      <c r="G124" s="4"/>
      <c r="H124" s="4"/>
      <c r="I124" s="4"/>
      <c r="J124" s="4"/>
      <c r="K124" s="4"/>
      <c r="L124" s="4"/>
      <c r="M124" s="4"/>
      <c r="N124" s="4"/>
      <c r="O124" s="4"/>
      <c r="P124" s="4"/>
      <c r="Q124" s="4"/>
      <c r="R124" s="4"/>
    </row>
    <row r="125" spans="1:18" ht="15.75" x14ac:dyDescent="0.5">
      <c r="A125" s="68" t="s">
        <v>131</v>
      </c>
      <c r="B125" s="26">
        <v>5</v>
      </c>
      <c r="D125" s="4"/>
      <c r="E125" s="4"/>
      <c r="F125" s="4"/>
      <c r="G125" s="4"/>
      <c r="H125" s="4"/>
      <c r="I125" s="4"/>
      <c r="J125" s="4"/>
      <c r="K125" s="4"/>
      <c r="L125" s="4"/>
      <c r="M125" s="4"/>
      <c r="N125" s="4"/>
      <c r="O125" s="4"/>
      <c r="P125" s="4"/>
      <c r="Q125" s="4"/>
      <c r="R125" s="4"/>
    </row>
    <row r="126" spans="1:18" ht="15.75" x14ac:dyDescent="0.5">
      <c r="A126" s="68" t="s">
        <v>188</v>
      </c>
      <c r="B126" s="21" t="s">
        <v>189</v>
      </c>
      <c r="D126" s="4"/>
      <c r="E126" s="4"/>
      <c r="F126" s="4"/>
      <c r="G126" s="4"/>
      <c r="H126" s="4"/>
      <c r="I126" s="4"/>
      <c r="J126" s="4"/>
      <c r="K126" s="4"/>
      <c r="L126" s="4"/>
      <c r="M126" s="4"/>
      <c r="N126" s="4"/>
      <c r="O126" s="4"/>
      <c r="P126" s="4"/>
      <c r="Q126" s="4"/>
      <c r="R126" s="4"/>
    </row>
    <row r="127" spans="1:18" ht="15.75" x14ac:dyDescent="0.5">
      <c r="A127" s="68" t="s">
        <v>190</v>
      </c>
      <c r="B127" s="26" t="s">
        <v>191</v>
      </c>
      <c r="D127" s="4"/>
      <c r="E127" s="4"/>
      <c r="F127" s="4"/>
      <c r="G127" s="4"/>
      <c r="H127" s="4"/>
      <c r="I127" s="4"/>
      <c r="J127" s="4"/>
      <c r="K127" s="4"/>
      <c r="L127" s="4"/>
      <c r="M127" s="4"/>
      <c r="N127" s="4"/>
      <c r="O127" s="4"/>
      <c r="P127" s="4"/>
      <c r="Q127" s="4"/>
      <c r="R127" s="4"/>
    </row>
    <row r="128" spans="1:18" ht="15.75" x14ac:dyDescent="0.5">
      <c r="A128" s="68" t="s">
        <v>192</v>
      </c>
      <c r="B128" s="21" t="s">
        <v>193</v>
      </c>
      <c r="D128" s="4"/>
      <c r="E128" s="4"/>
      <c r="F128" s="4"/>
      <c r="G128" s="4"/>
      <c r="H128" s="4"/>
      <c r="I128" s="4"/>
      <c r="J128" s="4"/>
      <c r="K128" s="4"/>
      <c r="L128" s="4"/>
      <c r="M128" s="4"/>
      <c r="N128" s="4"/>
      <c r="O128" s="4"/>
      <c r="P128" s="4"/>
      <c r="Q128" s="4"/>
      <c r="R128" s="4"/>
    </row>
    <row r="129" spans="1:18" ht="15.75" x14ac:dyDescent="0.5">
      <c r="A129" s="69" t="s">
        <v>194</v>
      </c>
      <c r="B129" s="30" t="s">
        <v>195</v>
      </c>
      <c r="D129" s="4"/>
      <c r="E129" s="4"/>
      <c r="F129" s="4"/>
      <c r="G129" s="4"/>
      <c r="H129" s="4"/>
      <c r="I129" s="4"/>
      <c r="J129" s="4"/>
      <c r="K129" s="4"/>
      <c r="L129" s="4"/>
      <c r="M129" s="4"/>
      <c r="N129" s="4"/>
      <c r="O129" s="4"/>
      <c r="P129" s="4"/>
      <c r="Q129" s="4"/>
      <c r="R129" s="4"/>
    </row>
    <row r="130" spans="1:18" ht="15.75" x14ac:dyDescent="0.5">
      <c r="A130" s="4"/>
      <c r="B130" s="4"/>
      <c r="C130" s="4"/>
      <c r="D130" s="4"/>
      <c r="E130" s="4"/>
      <c r="F130" s="4"/>
      <c r="G130" s="4"/>
      <c r="H130" s="4"/>
      <c r="I130" s="4"/>
      <c r="J130" s="4"/>
      <c r="K130" s="4"/>
      <c r="L130" s="4"/>
      <c r="M130" s="4"/>
      <c r="N130" s="4"/>
      <c r="O130" s="4"/>
      <c r="P130" s="4"/>
      <c r="Q130" s="4"/>
      <c r="R130" s="4"/>
    </row>
    <row r="131" spans="1:18" ht="15.75" x14ac:dyDescent="0.5">
      <c r="A131" s="4"/>
      <c r="B131" s="4"/>
      <c r="C131" s="4"/>
      <c r="D131" s="4"/>
      <c r="E131" s="4"/>
      <c r="F131" s="4"/>
      <c r="G131" s="4"/>
      <c r="H131" s="4"/>
      <c r="I131" s="4"/>
      <c r="J131" s="4"/>
      <c r="K131" s="4"/>
      <c r="L131" s="4"/>
      <c r="M131" s="4"/>
      <c r="N131" s="4"/>
      <c r="O131" s="4"/>
      <c r="P131" s="4"/>
      <c r="Q131" s="4"/>
      <c r="R131" s="4"/>
    </row>
    <row r="132" spans="1:18" ht="15.75" x14ac:dyDescent="0.5">
      <c r="A132" s="6" t="s">
        <v>196</v>
      </c>
      <c r="B132" s="4"/>
      <c r="C132" s="4"/>
      <c r="D132" s="4"/>
      <c r="E132" s="4"/>
      <c r="F132" s="4"/>
      <c r="G132" s="4"/>
      <c r="H132" s="4"/>
      <c r="I132" s="4"/>
      <c r="J132" s="4"/>
      <c r="K132" s="4"/>
      <c r="L132" s="4"/>
      <c r="M132" s="4"/>
      <c r="N132" s="4"/>
      <c r="O132" s="4"/>
      <c r="P132" s="4"/>
      <c r="Q132" s="4"/>
      <c r="R132" s="4"/>
    </row>
    <row r="133" spans="1:18" ht="15.75" x14ac:dyDescent="0.5">
      <c r="A133" s="4"/>
      <c r="B133" s="4"/>
      <c r="C133" s="4"/>
      <c r="D133" s="4"/>
      <c r="E133" s="4"/>
      <c r="F133" s="4"/>
      <c r="G133" s="4"/>
      <c r="H133" s="4"/>
      <c r="I133" s="4"/>
      <c r="J133" s="4"/>
      <c r="K133" s="4"/>
      <c r="L133" s="4"/>
      <c r="M133" s="4"/>
      <c r="N133" s="4"/>
      <c r="O133" s="4"/>
      <c r="P133" s="4"/>
      <c r="Q133" s="4"/>
      <c r="R133" s="4"/>
    </row>
    <row r="134" spans="1:18" ht="31.5" x14ac:dyDescent="0.5">
      <c r="A134" s="77" t="s">
        <v>68</v>
      </c>
      <c r="B134" s="78" t="s">
        <v>197</v>
      </c>
      <c r="C134" s="78" t="s">
        <v>198</v>
      </c>
      <c r="D134" s="79" t="s">
        <v>199</v>
      </c>
      <c r="E134" s="4"/>
      <c r="G134" s="4"/>
      <c r="H134" s="4"/>
      <c r="I134" s="4"/>
      <c r="J134" s="4"/>
      <c r="K134" s="4"/>
      <c r="L134" s="4"/>
      <c r="M134" s="4"/>
      <c r="N134" s="4"/>
      <c r="O134" s="4"/>
      <c r="P134" s="4"/>
      <c r="Q134" s="4"/>
      <c r="R134" s="4"/>
    </row>
    <row r="135" spans="1:18" ht="15.75" x14ac:dyDescent="0.5">
      <c r="A135" s="53" t="s">
        <v>200</v>
      </c>
      <c r="B135" s="42">
        <f>B121</f>
        <v>20.513844792343193</v>
      </c>
      <c r="C135" s="42" t="str">
        <f>IFERROR((B71*(B76/(B76+C76)))+(C71*(C76/(B76+C76))),"")</f>
        <v/>
      </c>
      <c r="D135" s="43" t="str">
        <f>IFERROR((D71*(D76/(D76+E76)))+(E71*(E76/(D76+E76))),"")</f>
        <v/>
      </c>
      <c r="E135" s="9" t="s">
        <v>201</v>
      </c>
      <c r="G135" s="4"/>
      <c r="H135" s="4"/>
      <c r="I135" s="4"/>
      <c r="J135" s="4"/>
      <c r="K135" s="4"/>
      <c r="L135" s="4"/>
      <c r="M135" s="4"/>
      <c r="N135" s="4"/>
      <c r="O135" s="4"/>
      <c r="P135" s="4"/>
      <c r="Q135" s="4"/>
      <c r="R135" s="4"/>
    </row>
    <row r="136" spans="1:18" ht="31.5" x14ac:dyDescent="0.5">
      <c r="A136" s="52" t="s">
        <v>202</v>
      </c>
      <c r="B136" s="45"/>
      <c r="C136" s="45"/>
      <c r="D136" s="45"/>
      <c r="E136" s="9" t="s">
        <v>203</v>
      </c>
      <c r="G136" s="4"/>
      <c r="H136" s="4"/>
      <c r="I136" s="4"/>
      <c r="J136" s="4"/>
      <c r="K136" s="4"/>
      <c r="L136" s="4"/>
      <c r="M136" s="4"/>
      <c r="N136" s="4"/>
      <c r="O136" s="4"/>
      <c r="P136" s="4"/>
      <c r="Q136" s="4"/>
      <c r="R136" s="4"/>
    </row>
    <row r="137" spans="1:18" ht="15.75" x14ac:dyDescent="0.5">
      <c r="A137" s="51" t="s">
        <v>204</v>
      </c>
      <c r="B137" s="45"/>
      <c r="C137" s="45"/>
      <c r="D137" s="46"/>
      <c r="E137" s="9" t="s">
        <v>203</v>
      </c>
      <c r="G137" s="4"/>
      <c r="H137" s="4"/>
      <c r="I137" s="4"/>
      <c r="J137" s="4"/>
      <c r="K137" s="4"/>
      <c r="L137" s="4"/>
      <c r="M137" s="4"/>
      <c r="N137" s="4"/>
      <c r="O137" s="4"/>
      <c r="P137" s="4"/>
      <c r="Q137" s="4"/>
      <c r="R137" s="4"/>
    </row>
    <row r="138" spans="1:18" ht="15.75" x14ac:dyDescent="0.5">
      <c r="A138" s="41" t="s">
        <v>205</v>
      </c>
      <c r="B138" s="16" t="s">
        <v>206</v>
      </c>
      <c r="C138" s="16" t="s">
        <v>206</v>
      </c>
      <c r="D138" s="31">
        <v>209.19</v>
      </c>
      <c r="E138" s="4" t="s">
        <v>207</v>
      </c>
      <c r="G138" s="4"/>
      <c r="H138" s="4"/>
      <c r="I138" s="4"/>
      <c r="J138" s="4"/>
      <c r="K138" s="4"/>
      <c r="L138" s="4"/>
      <c r="M138" s="4"/>
      <c r="N138" s="4"/>
      <c r="O138" s="4"/>
      <c r="P138" s="4"/>
      <c r="Q138" s="4"/>
      <c r="R138" s="4"/>
    </row>
    <row r="139" spans="1:18" ht="15.75" x14ac:dyDescent="0.5">
      <c r="A139" s="44" t="s">
        <v>208</v>
      </c>
      <c r="B139" s="42">
        <f>B$137</f>
        <v>0</v>
      </c>
      <c r="C139" s="42">
        <f>C$137</f>
        <v>0</v>
      </c>
      <c r="D139" s="43">
        <f>D$137+D$138</f>
        <v>209.19</v>
      </c>
      <c r="E139" s="4"/>
      <c r="G139" s="4"/>
      <c r="H139" s="4"/>
      <c r="I139" s="4"/>
      <c r="J139" s="4"/>
      <c r="K139" s="4"/>
      <c r="L139" s="4"/>
      <c r="M139" s="4"/>
      <c r="N139" s="4"/>
      <c r="O139" s="4"/>
      <c r="P139" s="4"/>
      <c r="Q139" s="4"/>
      <c r="R139" s="4"/>
    </row>
    <row r="140" spans="1:18" ht="15.75" x14ac:dyDescent="0.5">
      <c r="A140" s="54" t="s">
        <v>209</v>
      </c>
      <c r="B140" s="55">
        <f>IFERROR((B139/B135)-1,"")</f>
        <v>-1</v>
      </c>
      <c r="C140" s="55" t="str">
        <f>IFERROR((C139/C135)-1,"")</f>
        <v/>
      </c>
      <c r="D140" s="55" t="str">
        <f>IFERROR((D139/D135)-1,"")</f>
        <v/>
      </c>
      <c r="E140" s="9"/>
      <c r="G140" s="4"/>
      <c r="H140" s="4"/>
      <c r="I140" s="4"/>
      <c r="J140" s="4"/>
      <c r="K140" s="4"/>
      <c r="L140" s="4"/>
      <c r="M140" s="4"/>
      <c r="N140" s="4"/>
      <c r="O140" s="4"/>
      <c r="P140" s="4"/>
      <c r="Q140" s="4"/>
      <c r="R140" s="4"/>
    </row>
    <row r="141" spans="1:18" ht="15.75" x14ac:dyDescent="0.5">
      <c r="A141" s="54" t="s">
        <v>210</v>
      </c>
      <c r="B141" s="55" t="str">
        <f>IFERROR((B137/B136)-1,"")</f>
        <v/>
      </c>
      <c r="C141" s="55" t="str">
        <f>IFERROR((C137/C136)-1,"")</f>
        <v/>
      </c>
      <c r="D141" s="55" t="str">
        <f>IFERROR((D137/D136)-1,"")</f>
        <v/>
      </c>
      <c r="E141" s="9"/>
      <c r="G141" s="4"/>
      <c r="H141" s="4"/>
      <c r="I141" s="4"/>
      <c r="J141" s="4"/>
      <c r="K141" s="4"/>
      <c r="L141" s="4"/>
      <c r="M141" s="4"/>
      <c r="N141" s="4"/>
      <c r="O141" s="4"/>
      <c r="P141" s="4"/>
      <c r="Q141" s="4"/>
      <c r="R141" s="4"/>
    </row>
    <row r="142" spans="1:18" ht="15.75" x14ac:dyDescent="0.5">
      <c r="A142" s="4"/>
      <c r="B142" s="4"/>
      <c r="C142" s="4"/>
      <c r="D142" s="4"/>
      <c r="E142" s="4"/>
      <c r="F142" s="4"/>
      <c r="G142" s="4"/>
      <c r="H142" s="4"/>
      <c r="I142" s="4"/>
      <c r="J142" s="4"/>
      <c r="K142" s="4"/>
      <c r="L142" s="4"/>
      <c r="M142" s="4"/>
      <c r="N142" s="4"/>
      <c r="O142" s="4"/>
      <c r="P142" s="4"/>
      <c r="Q142" s="4"/>
      <c r="R142" s="4"/>
    </row>
    <row r="143" spans="1:18" ht="15.75" x14ac:dyDescent="0.5">
      <c r="A143" s="4"/>
      <c r="B143" s="4"/>
      <c r="C143" s="4"/>
      <c r="D143" s="4"/>
      <c r="E143" s="4"/>
      <c r="F143" s="4"/>
      <c r="G143" s="4"/>
      <c r="H143" s="4"/>
      <c r="I143" s="4"/>
      <c r="J143" s="4"/>
      <c r="K143" s="4"/>
      <c r="L143" s="4"/>
      <c r="M143" s="4"/>
      <c r="N143" s="4"/>
      <c r="O143" s="4"/>
      <c r="P143" s="4"/>
      <c r="Q143" s="4"/>
      <c r="R143" s="4"/>
    </row>
    <row r="144" spans="1:18" ht="15.75" x14ac:dyDescent="0.5">
      <c r="A144" s="6" t="s">
        <v>211</v>
      </c>
      <c r="B144" s="4"/>
      <c r="C144" s="4"/>
      <c r="D144" s="4"/>
      <c r="E144" s="4"/>
      <c r="F144" s="4"/>
      <c r="G144" s="4"/>
      <c r="H144" s="4"/>
      <c r="I144" s="4"/>
      <c r="J144" s="4"/>
      <c r="K144" s="4"/>
      <c r="L144" s="4"/>
      <c r="M144" s="4"/>
      <c r="N144" s="4"/>
      <c r="O144" s="4"/>
      <c r="P144" s="4"/>
      <c r="Q144" s="4"/>
      <c r="R144" s="4"/>
    </row>
    <row r="145" spans="1:18" ht="15.75" x14ac:dyDescent="0.5">
      <c r="A145" s="4"/>
      <c r="B145" s="4"/>
      <c r="C145" s="4"/>
      <c r="D145" s="4"/>
      <c r="E145" s="4"/>
      <c r="F145" s="4"/>
      <c r="G145" s="4"/>
      <c r="H145" s="4"/>
      <c r="I145" s="4"/>
      <c r="J145" s="4"/>
      <c r="K145" s="4"/>
      <c r="L145" s="4"/>
      <c r="M145" s="4"/>
      <c r="N145" s="4"/>
      <c r="O145" s="4"/>
      <c r="P145" s="4"/>
      <c r="Q145" s="4"/>
      <c r="R145" s="4"/>
    </row>
    <row r="146" spans="1:18" ht="93.6" customHeight="1" x14ac:dyDescent="0.5">
      <c r="A146" s="80" t="s">
        <v>212</v>
      </c>
      <c r="B146" s="81" t="s">
        <v>213</v>
      </c>
      <c r="C146" s="82" t="s">
        <v>214</v>
      </c>
      <c r="D146" s="73" t="s">
        <v>215</v>
      </c>
      <c r="E146" s="78" t="s">
        <v>216</v>
      </c>
      <c r="F146" s="73" t="s">
        <v>217</v>
      </c>
      <c r="G146" s="78" t="s">
        <v>218</v>
      </c>
      <c r="H146" s="73" t="s">
        <v>219</v>
      </c>
      <c r="I146" s="78" t="s">
        <v>220</v>
      </c>
      <c r="J146" s="73" t="s">
        <v>221</v>
      </c>
      <c r="K146" s="78" t="s">
        <v>222</v>
      </c>
      <c r="L146" s="78" t="s">
        <v>223</v>
      </c>
      <c r="M146" s="73" t="s">
        <v>224</v>
      </c>
      <c r="N146" s="78" t="s">
        <v>225</v>
      </c>
      <c r="O146" s="73" t="s">
        <v>226</v>
      </c>
      <c r="P146" s="78" t="s">
        <v>227</v>
      </c>
      <c r="Q146" s="74" t="s">
        <v>228</v>
      </c>
      <c r="R146" s="4"/>
    </row>
    <row r="147" spans="1:18" ht="72" customHeight="1" x14ac:dyDescent="0.5">
      <c r="A147" s="32" t="str">
        <f>INDEX('Source-LA list'!$A:$A,MATCH(B147,'Source-LA list'!$B:$B,0))</f>
        <v>E09000020</v>
      </c>
      <c r="B147" s="33" t="str">
        <f>B17</f>
        <v>Kensington and Chelsea</v>
      </c>
      <c r="C147" s="180">
        <f>INDEX('Source-Core Spending Power'!I11:I374,MATCH(Table17[[#This Row],[LA name, auto populated]],'Source-Core Spending Power'!B11:B374))*1000000</f>
        <v>585093.86260810599</v>
      </c>
      <c r="D147" s="34"/>
      <c r="E147" s="35"/>
      <c r="F147" s="34"/>
      <c r="G147" s="35"/>
      <c r="H147" s="34"/>
      <c r="I147" s="35"/>
      <c r="J147" s="34"/>
      <c r="K147" s="36"/>
      <c r="L147" s="35"/>
      <c r="M147" s="34"/>
      <c r="N147" s="35"/>
      <c r="O147" s="37">
        <f>C147-D147-F147-H147-J147-M147</f>
        <v>585093.86260810599</v>
      </c>
      <c r="P147" s="35"/>
      <c r="Q147" s="38">
        <f>(J147+M147+O147)/C147</f>
        <v>1</v>
      </c>
      <c r="R147" s="4"/>
    </row>
    <row r="148" spans="1:18" ht="15.75" x14ac:dyDescent="0.5">
      <c r="A148" s="17" t="str">
        <f>IF(O147&gt;=0,"Check successful, your entries add up to the correct grant amount","Error, you have entered more total spending than the grant amount, please recheck")</f>
        <v>Check successful, your entries add up to the correct grant amount</v>
      </c>
      <c r="B148" s="4"/>
      <c r="C148" s="4"/>
      <c r="D148" s="4"/>
      <c r="E148" s="4"/>
      <c r="F148" s="4"/>
      <c r="G148" s="4"/>
      <c r="H148" s="4"/>
      <c r="I148" s="4"/>
      <c r="J148" s="4"/>
      <c r="K148" s="4" t="s">
        <v>229</v>
      </c>
      <c r="L148" s="4"/>
      <c r="M148" s="4"/>
      <c r="N148" s="4"/>
      <c r="O148" s="4"/>
      <c r="P148" s="4"/>
      <c r="Q148" s="4"/>
      <c r="R148" s="4"/>
    </row>
    <row r="149" spans="1:18" ht="15.75" x14ac:dyDescent="0.5">
      <c r="A149" s="4"/>
      <c r="B149" s="4"/>
      <c r="C149" s="4"/>
      <c r="D149" s="4"/>
      <c r="E149" s="4"/>
      <c r="F149" s="4"/>
      <c r="G149" s="4"/>
      <c r="H149" s="4"/>
      <c r="I149" s="4"/>
      <c r="J149" s="4"/>
      <c r="K149" s="13" t="str">
        <f>IFERROR(J147/K147,"")</f>
        <v/>
      </c>
      <c r="L149" s="13"/>
      <c r="M149" s="4"/>
      <c r="N149" s="4"/>
      <c r="O149" s="4"/>
      <c r="P149" s="4"/>
      <c r="Q149" s="4"/>
      <c r="R149" s="4"/>
    </row>
  </sheetData>
  <sheetProtection algorithmName="SHA-512" hashValue="yVi66GeEm+pcN6+CofiXIroXK/ELfsKUyHuplR/znrghqBu6t4jLGf2c2xoxKBj8lZFYrLnXNJQgrDYKilVVwg==" saltValue="I1IpoF/ZeSANNLI9tOp8kw==" spinCount="100000" sheet="1" objects="1" scenarios="1"/>
  <dataValidations count="3">
    <dataValidation type="decimal" allowBlank="1" showInputMessage="1" showErrorMessage="1" sqref="F147 H147 J147:K147 B136:D137 B121:B122 C147:D147 B71:E72" xr:uid="{7068CA58-B64A-4598-BECB-D0B0DCF230E5}">
      <formula1>0</formula1>
      <formula2>999999999999</formula2>
    </dataValidation>
    <dataValidation type="decimal" allowBlank="1" showInputMessage="1" showErrorMessage="1" errorTitle="This cell must contain a number" error="Please do not type text characters into the cell." sqref="M147" xr:uid="{6FF0CC86-6159-44A7-BC92-234516B4F4DA}">
      <formula1>0</formula1>
      <formula2>999999999999</formula2>
    </dataValidation>
    <dataValidation type="decimal" allowBlank="1" showInputMessage="1" showErrorMessage="1" errorTitle="You did not enter a number" error="Please enter a number, not text." sqref="B34:E70 B74:E82 B90:B120 B124:B129" xr:uid="{B6B30468-FB4D-40F3-BFD1-3AF313CA3F79}">
      <formula1>0</formula1>
      <formula2>999999999999</formula2>
    </dataValidation>
  </dataValidations>
  <pageMargins left="0.7" right="0.7" top="0.75" bottom="0.75" header="0.3" footer="0.3"/>
  <pageSetup paperSize="9" orientation="portrait" r:id="rId1"/>
  <legacyDrawing r:id="rId2"/>
  <tableParts count="8">
    <tablePart r:id="rId3"/>
    <tablePart r:id="rId4"/>
    <tablePart r:id="rId5"/>
    <tablePart r:id="rId6"/>
    <tablePart r:id="rId7"/>
    <tablePart r:id="rId8"/>
    <tablePart r:id="rId9"/>
    <tablePart r:id="rId10"/>
  </tableParts>
  <extLst>
    <ext xmlns:x14="http://schemas.microsoft.com/office/spreadsheetml/2009/9/main" uri="{CCE6A557-97BC-4b89-ADB6-D9C93CAAB3DF}">
      <x14:dataValidations xmlns:xm="http://schemas.microsoft.com/office/excel/2006/main" count="2">
        <x14:dataValidation type="list" allowBlank="1" showInputMessage="1" showErrorMessage="1" xr:uid="{566688DB-71E5-41A9-937F-65C3EBCD7839}">
          <x14:formula1>
            <xm:f>'Source-LA list'!$B$2:$B$153</xm:f>
          </x14:formula1>
          <xm:sqref>B17</xm:sqref>
        </x14:dataValidation>
        <x14:dataValidation type="list" allowBlank="1" showInputMessage="1" showErrorMessage="1" xr:uid="{288B1577-B2FB-449D-8651-24218072EA61}">
          <x14:formula1>
            <xm:f>'Source-Dropdowns'!$A$2:$A$7</xm:f>
          </x14:formula1>
          <xm:sqref>E147 I147 G147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AF882-72C4-421B-840E-5876B41E37E4}">
  <sheetPr>
    <tabColor rgb="FFFFC000"/>
  </sheetPr>
  <dimension ref="A1:A21"/>
  <sheetViews>
    <sheetView workbookViewId="0">
      <selection activeCell="A16" sqref="A16"/>
    </sheetView>
  </sheetViews>
  <sheetFormatPr defaultRowHeight="15.75" x14ac:dyDescent="0.5"/>
  <cols>
    <col min="1" max="1" width="144.59765625" style="4" customWidth="1"/>
  </cols>
  <sheetData>
    <row r="1" spans="1:1" s="50" customFormat="1" x14ac:dyDescent="0.5">
      <c r="A1" s="2" t="s">
        <v>230</v>
      </c>
    </row>
    <row r="3" spans="1:1" ht="61.35" customHeight="1" x14ac:dyDescent="0.45">
      <c r="A3" s="56" t="s">
        <v>231</v>
      </c>
    </row>
    <row r="4" spans="1:1" ht="58.7" customHeight="1" x14ac:dyDescent="0.45">
      <c r="A4" s="56" t="s">
        <v>232</v>
      </c>
    </row>
    <row r="5" spans="1:1" x14ac:dyDescent="0.45">
      <c r="A5" s="58" t="s">
        <v>233</v>
      </c>
    </row>
    <row r="6" spans="1:1" x14ac:dyDescent="0.45">
      <c r="A6" s="58" t="s">
        <v>234</v>
      </c>
    </row>
    <row r="7" spans="1:1" x14ac:dyDescent="0.45">
      <c r="A7" s="57"/>
    </row>
    <row r="8" spans="1:1" ht="27" customHeight="1" x14ac:dyDescent="0.45">
      <c r="A8" s="59" t="s">
        <v>235</v>
      </c>
    </row>
    <row r="9" spans="1:1" s="47" customFormat="1" ht="61.35" customHeight="1" x14ac:dyDescent="0.45">
      <c r="A9" s="48" t="s">
        <v>236</v>
      </c>
    </row>
    <row r="10" spans="1:1" s="47" customFormat="1" ht="44.45" customHeight="1" x14ac:dyDescent="0.45">
      <c r="A10" s="48" t="s">
        <v>237</v>
      </c>
    </row>
    <row r="11" spans="1:1" s="47" customFormat="1" x14ac:dyDescent="0.45">
      <c r="A11" s="48" t="s">
        <v>238</v>
      </c>
    </row>
    <row r="12" spans="1:1" s="47" customFormat="1" ht="31.5" x14ac:dyDescent="0.45">
      <c r="A12" s="49" t="s">
        <v>239</v>
      </c>
    </row>
    <row r="13" spans="1:1" s="47" customFormat="1" ht="31.5" x14ac:dyDescent="0.45">
      <c r="A13" s="49" t="s">
        <v>240</v>
      </c>
    </row>
    <row r="14" spans="1:1" s="47" customFormat="1" x14ac:dyDescent="0.45">
      <c r="A14" s="49" t="s">
        <v>241</v>
      </c>
    </row>
    <row r="15" spans="1:1" s="47" customFormat="1" x14ac:dyDescent="0.45">
      <c r="A15" s="49" t="s">
        <v>242</v>
      </c>
    </row>
    <row r="16" spans="1:1" s="47" customFormat="1" ht="66.599999999999994" customHeight="1" x14ac:dyDescent="0.45">
      <c r="A16" s="49" t="s">
        <v>243</v>
      </c>
    </row>
    <row r="17" spans="1:1" s="47" customFormat="1" ht="47.25" x14ac:dyDescent="0.45">
      <c r="A17" s="49" t="s">
        <v>244</v>
      </c>
    </row>
    <row r="18" spans="1:1" s="47" customFormat="1" x14ac:dyDescent="0.45">
      <c r="A18" s="49" t="s">
        <v>245</v>
      </c>
    </row>
    <row r="19" spans="1:1" s="47" customFormat="1" ht="31.5" x14ac:dyDescent="0.45">
      <c r="A19" s="49" t="s">
        <v>246</v>
      </c>
    </row>
    <row r="20" spans="1:1" s="47" customFormat="1" x14ac:dyDescent="0.45">
      <c r="A20" s="49" t="s">
        <v>247</v>
      </c>
    </row>
    <row r="21" spans="1:1" s="47" customFormat="1" x14ac:dyDescent="0.45">
      <c r="A21" s="49" t="s">
        <v>248</v>
      </c>
    </row>
  </sheetData>
  <sheetProtection algorithmName="SHA-512" hashValue="44pccfk8pcoKlg8iwjB+FPhtO8/vjwxW5oiNRa8j5eJevcpe6wYb89+qqu1BYtMsFSLTkSoFSjT3/cdJKTeDBw==" saltValue="xPYTQEeVYVPlP5u2gzF6hA==" spinCount="100000" sheet="1" objects="1" scenarios="1"/>
  <hyperlinks>
    <hyperlink ref="A5" r:id="rId1" xr:uid="{FA027A10-C5FE-41A4-A55B-B950C1BFF3B1}"/>
    <hyperlink ref="A6" r:id="rId2" xr:uid="{00D62CD3-75FD-4B00-A1E3-D4B598722333}"/>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68245-6909-4C40-BEC8-DCA876F1362F}">
  <dimension ref="A1:B153"/>
  <sheetViews>
    <sheetView workbookViewId="0">
      <selection activeCell="B15" sqref="B15"/>
    </sheetView>
  </sheetViews>
  <sheetFormatPr defaultColWidth="8.86328125" defaultRowHeight="15.75" x14ac:dyDescent="0.5"/>
  <cols>
    <col min="1" max="1" width="11.1328125" style="4" customWidth="1"/>
    <col min="2" max="2" width="20.86328125" style="4" customWidth="1"/>
    <col min="3" max="16384" width="8.86328125" style="4"/>
  </cols>
  <sheetData>
    <row r="1" spans="1:2" x14ac:dyDescent="0.5">
      <c r="A1" s="83" t="s">
        <v>249</v>
      </c>
      <c r="B1" s="83" t="s">
        <v>250</v>
      </c>
    </row>
    <row r="2" spans="1:2" x14ac:dyDescent="0.5">
      <c r="A2" s="4" t="s">
        <v>251</v>
      </c>
      <c r="B2" s="4" t="s">
        <v>252</v>
      </c>
    </row>
    <row r="3" spans="1:2" x14ac:dyDescent="0.5">
      <c r="A3" s="4" t="s">
        <v>253</v>
      </c>
      <c r="B3" s="4" t="s">
        <v>254</v>
      </c>
    </row>
    <row r="4" spans="1:2" x14ac:dyDescent="0.5">
      <c r="A4" s="4" t="s">
        <v>255</v>
      </c>
      <c r="B4" s="4" t="s">
        <v>256</v>
      </c>
    </row>
    <row r="5" spans="1:2" x14ac:dyDescent="0.5">
      <c r="A5" s="4" t="s">
        <v>257</v>
      </c>
      <c r="B5" s="4" t="s">
        <v>258</v>
      </c>
    </row>
    <row r="6" spans="1:2" x14ac:dyDescent="0.5">
      <c r="A6" s="4" t="s">
        <v>259</v>
      </c>
      <c r="B6" s="4" t="s">
        <v>260</v>
      </c>
    </row>
    <row r="7" spans="1:2" x14ac:dyDescent="0.5">
      <c r="A7" s="4" t="s">
        <v>261</v>
      </c>
      <c r="B7" s="4" t="s">
        <v>262</v>
      </c>
    </row>
    <row r="8" spans="1:2" x14ac:dyDescent="0.5">
      <c r="A8" s="4" t="s">
        <v>263</v>
      </c>
      <c r="B8" s="4" t="s">
        <v>264</v>
      </c>
    </row>
    <row r="9" spans="1:2" x14ac:dyDescent="0.5">
      <c r="A9" s="4" t="s">
        <v>265</v>
      </c>
      <c r="B9" s="4" t="s">
        <v>266</v>
      </c>
    </row>
    <row r="10" spans="1:2" x14ac:dyDescent="0.5">
      <c r="A10" s="4" t="s">
        <v>267</v>
      </c>
      <c r="B10" s="4" t="s">
        <v>268</v>
      </c>
    </row>
    <row r="11" spans="1:2" x14ac:dyDescent="0.5">
      <c r="A11" s="4" t="s">
        <v>269</v>
      </c>
      <c r="B11" s="4" t="s">
        <v>270</v>
      </c>
    </row>
    <row r="12" spans="1:2" x14ac:dyDescent="0.5">
      <c r="A12" s="4" t="s">
        <v>271</v>
      </c>
      <c r="B12" s="4" t="s">
        <v>272</v>
      </c>
    </row>
    <row r="13" spans="1:2" x14ac:dyDescent="0.5">
      <c r="A13" s="4" t="s">
        <v>273</v>
      </c>
      <c r="B13" s="4" t="s">
        <v>274</v>
      </c>
    </row>
    <row r="14" spans="1:2" x14ac:dyDescent="0.5">
      <c r="A14" s="4" t="s">
        <v>275</v>
      </c>
      <c r="B14" s="4" t="s">
        <v>276</v>
      </c>
    </row>
    <row r="15" spans="1:2" x14ac:dyDescent="0.5">
      <c r="A15" s="4" t="s">
        <v>277</v>
      </c>
      <c r="B15" s="4" t="s">
        <v>278</v>
      </c>
    </row>
    <row r="16" spans="1:2" x14ac:dyDescent="0.5">
      <c r="A16" s="4" t="s">
        <v>279</v>
      </c>
      <c r="B16" s="4" t="s">
        <v>280</v>
      </c>
    </row>
    <row r="17" spans="1:2" x14ac:dyDescent="0.5">
      <c r="A17" s="4" t="s">
        <v>281</v>
      </c>
      <c r="B17" s="4" t="s">
        <v>282</v>
      </c>
    </row>
    <row r="18" spans="1:2" x14ac:dyDescent="0.5">
      <c r="A18" s="4" t="s">
        <v>283</v>
      </c>
      <c r="B18" s="4" t="s">
        <v>284</v>
      </c>
    </row>
    <row r="19" spans="1:2" x14ac:dyDescent="0.5">
      <c r="A19" s="60" t="s">
        <v>285</v>
      </c>
      <c r="B19" s="4" t="s">
        <v>286</v>
      </c>
    </row>
    <row r="20" spans="1:2" x14ac:dyDescent="0.5">
      <c r="A20" s="4" t="s">
        <v>287</v>
      </c>
      <c r="B20" s="4" t="s">
        <v>288</v>
      </c>
    </row>
    <row r="21" spans="1:2" x14ac:dyDescent="0.5">
      <c r="A21" s="4" t="s">
        <v>289</v>
      </c>
      <c r="B21" s="4" t="s">
        <v>290</v>
      </c>
    </row>
    <row r="22" spans="1:2" x14ac:dyDescent="0.5">
      <c r="A22" s="4" t="s">
        <v>291</v>
      </c>
      <c r="B22" s="4" t="s">
        <v>292</v>
      </c>
    </row>
    <row r="23" spans="1:2" x14ac:dyDescent="0.5">
      <c r="A23" s="4" t="s">
        <v>293</v>
      </c>
      <c r="B23" s="4" t="s">
        <v>294</v>
      </c>
    </row>
    <row r="24" spans="1:2" x14ac:dyDescent="0.5">
      <c r="A24" s="4" t="s">
        <v>295</v>
      </c>
      <c r="B24" s="4" t="s">
        <v>296</v>
      </c>
    </row>
    <row r="25" spans="1:2" x14ac:dyDescent="0.5">
      <c r="A25" s="4" t="s">
        <v>297</v>
      </c>
      <c r="B25" s="4" t="s">
        <v>298</v>
      </c>
    </row>
    <row r="26" spans="1:2" x14ac:dyDescent="0.5">
      <c r="A26" s="4" t="s">
        <v>299</v>
      </c>
      <c r="B26" s="4" t="s">
        <v>300</v>
      </c>
    </row>
    <row r="27" spans="1:2" x14ac:dyDescent="0.5">
      <c r="A27" s="4" t="s">
        <v>301</v>
      </c>
      <c r="B27" s="4" t="s">
        <v>302</v>
      </c>
    </row>
    <row r="28" spans="1:2" x14ac:dyDescent="0.5">
      <c r="A28" s="4" t="s">
        <v>303</v>
      </c>
      <c r="B28" s="4" t="s">
        <v>304</v>
      </c>
    </row>
    <row r="29" spans="1:2" x14ac:dyDescent="0.5">
      <c r="A29" s="4" t="s">
        <v>305</v>
      </c>
      <c r="B29" s="4" t="s">
        <v>306</v>
      </c>
    </row>
    <row r="30" spans="1:2" x14ac:dyDescent="0.5">
      <c r="A30" s="4" t="s">
        <v>307</v>
      </c>
      <c r="B30" s="4" t="s">
        <v>308</v>
      </c>
    </row>
    <row r="31" spans="1:2" x14ac:dyDescent="0.5">
      <c r="A31" s="4" t="s">
        <v>309</v>
      </c>
      <c r="B31" s="4" t="s">
        <v>310</v>
      </c>
    </row>
    <row r="32" spans="1:2" x14ac:dyDescent="0.5">
      <c r="A32" s="4" t="s">
        <v>311</v>
      </c>
      <c r="B32" s="4" t="s">
        <v>312</v>
      </c>
    </row>
    <row r="33" spans="1:2" x14ac:dyDescent="0.5">
      <c r="A33" s="4" t="s">
        <v>313</v>
      </c>
      <c r="B33" s="4" t="s">
        <v>314</v>
      </c>
    </row>
    <row r="34" spans="1:2" x14ac:dyDescent="0.5">
      <c r="A34" s="4" t="s">
        <v>315</v>
      </c>
      <c r="B34" s="4" t="s">
        <v>316</v>
      </c>
    </row>
    <row r="35" spans="1:2" x14ac:dyDescent="0.5">
      <c r="A35" s="4" t="s">
        <v>317</v>
      </c>
      <c r="B35" s="4" t="s">
        <v>318</v>
      </c>
    </row>
    <row r="36" spans="1:2" x14ac:dyDescent="0.5">
      <c r="A36" s="4" t="s">
        <v>319</v>
      </c>
      <c r="B36" s="4" t="s">
        <v>320</v>
      </c>
    </row>
    <row r="37" spans="1:2" x14ac:dyDescent="0.5">
      <c r="A37" s="4" t="s">
        <v>321</v>
      </c>
      <c r="B37" s="4" t="s">
        <v>322</v>
      </c>
    </row>
    <row r="38" spans="1:2" x14ac:dyDescent="0.5">
      <c r="A38" s="4" t="s">
        <v>323</v>
      </c>
      <c r="B38" s="4" t="s">
        <v>324</v>
      </c>
    </row>
    <row r="39" spans="1:2" x14ac:dyDescent="0.5">
      <c r="A39" s="4" t="s">
        <v>325</v>
      </c>
      <c r="B39" s="4" t="s">
        <v>326</v>
      </c>
    </row>
    <row r="40" spans="1:2" x14ac:dyDescent="0.5">
      <c r="A40" s="4" t="s">
        <v>327</v>
      </c>
      <c r="B40" s="4" t="s">
        <v>328</v>
      </c>
    </row>
    <row r="41" spans="1:2" x14ac:dyDescent="0.5">
      <c r="A41" s="4" t="s">
        <v>329</v>
      </c>
      <c r="B41" s="4" t="s">
        <v>330</v>
      </c>
    </row>
    <row r="42" spans="1:2" x14ac:dyDescent="0.5">
      <c r="A42" s="4" t="s">
        <v>331</v>
      </c>
      <c r="B42" s="4" t="s">
        <v>332</v>
      </c>
    </row>
    <row r="43" spans="1:2" x14ac:dyDescent="0.5">
      <c r="A43" s="4" t="s">
        <v>333</v>
      </c>
      <c r="B43" s="4" t="s">
        <v>334</v>
      </c>
    </row>
    <row r="44" spans="1:2" x14ac:dyDescent="0.5">
      <c r="A44" s="4" t="s">
        <v>335</v>
      </c>
      <c r="B44" s="4" t="s">
        <v>336</v>
      </c>
    </row>
    <row r="45" spans="1:2" x14ac:dyDescent="0.5">
      <c r="A45" s="4" t="s">
        <v>337</v>
      </c>
      <c r="B45" s="4" t="s">
        <v>338</v>
      </c>
    </row>
    <row r="46" spans="1:2" x14ac:dyDescent="0.5">
      <c r="A46" s="4" t="s">
        <v>339</v>
      </c>
      <c r="B46" s="4" t="s">
        <v>340</v>
      </c>
    </row>
    <row r="47" spans="1:2" x14ac:dyDescent="0.5">
      <c r="A47" s="4" t="s">
        <v>341</v>
      </c>
      <c r="B47" s="4" t="s">
        <v>342</v>
      </c>
    </row>
    <row r="48" spans="1:2" x14ac:dyDescent="0.5">
      <c r="A48" s="4" t="s">
        <v>343</v>
      </c>
      <c r="B48" s="4" t="s">
        <v>344</v>
      </c>
    </row>
    <row r="49" spans="1:2" x14ac:dyDescent="0.5">
      <c r="A49" s="4" t="s">
        <v>345</v>
      </c>
      <c r="B49" s="4" t="s">
        <v>346</v>
      </c>
    </row>
    <row r="50" spans="1:2" x14ac:dyDescent="0.5">
      <c r="A50" s="4" t="s">
        <v>347</v>
      </c>
      <c r="B50" s="4" t="s">
        <v>348</v>
      </c>
    </row>
    <row r="51" spans="1:2" x14ac:dyDescent="0.5">
      <c r="A51" s="4" t="s">
        <v>349</v>
      </c>
      <c r="B51" s="4" t="s">
        <v>350</v>
      </c>
    </row>
    <row r="52" spans="1:2" x14ac:dyDescent="0.5">
      <c r="A52" s="4" t="s">
        <v>351</v>
      </c>
      <c r="B52" s="4" t="s">
        <v>352</v>
      </c>
    </row>
    <row r="53" spans="1:2" x14ac:dyDescent="0.5">
      <c r="A53" s="4" t="s">
        <v>353</v>
      </c>
      <c r="B53" s="4" t="s">
        <v>354</v>
      </c>
    </row>
    <row r="54" spans="1:2" x14ac:dyDescent="0.5">
      <c r="A54" s="4" t="s">
        <v>355</v>
      </c>
      <c r="B54" s="4" t="s">
        <v>356</v>
      </c>
    </row>
    <row r="55" spans="1:2" x14ac:dyDescent="0.5">
      <c r="A55" s="4" t="s">
        <v>357</v>
      </c>
      <c r="B55" s="4" t="s">
        <v>358</v>
      </c>
    </row>
    <row r="56" spans="1:2" x14ac:dyDescent="0.5">
      <c r="A56" s="4" t="s">
        <v>359</v>
      </c>
      <c r="B56" s="4" t="s">
        <v>360</v>
      </c>
    </row>
    <row r="57" spans="1:2" x14ac:dyDescent="0.5">
      <c r="A57" s="4" t="s">
        <v>361</v>
      </c>
      <c r="B57" s="4" t="s">
        <v>362</v>
      </c>
    </row>
    <row r="58" spans="1:2" x14ac:dyDescent="0.5">
      <c r="A58" s="4" t="s">
        <v>363</v>
      </c>
      <c r="B58" s="4" t="s">
        <v>364</v>
      </c>
    </row>
    <row r="59" spans="1:2" x14ac:dyDescent="0.5">
      <c r="A59" s="4" t="s">
        <v>365</v>
      </c>
      <c r="B59" s="4" t="s">
        <v>366</v>
      </c>
    </row>
    <row r="60" spans="1:2" x14ac:dyDescent="0.5">
      <c r="A60" s="4" t="s">
        <v>367</v>
      </c>
      <c r="B60" s="4" t="s">
        <v>368</v>
      </c>
    </row>
    <row r="61" spans="1:2" x14ac:dyDescent="0.5">
      <c r="A61" s="4" t="s">
        <v>369</v>
      </c>
      <c r="B61" s="4" t="s">
        <v>370</v>
      </c>
    </row>
    <row r="62" spans="1:2" x14ac:dyDescent="0.5">
      <c r="A62" s="4" t="s">
        <v>371</v>
      </c>
      <c r="B62" s="4" t="s">
        <v>372</v>
      </c>
    </row>
    <row r="63" spans="1:2" x14ac:dyDescent="0.5">
      <c r="A63" s="4" t="s">
        <v>373</v>
      </c>
      <c r="B63" s="4" t="s">
        <v>71</v>
      </c>
    </row>
    <row r="64" spans="1:2" x14ac:dyDescent="0.5">
      <c r="A64" s="4" t="s">
        <v>374</v>
      </c>
      <c r="B64" s="4" t="s">
        <v>375</v>
      </c>
    </row>
    <row r="65" spans="1:2" x14ac:dyDescent="0.5">
      <c r="A65" s="4" t="s">
        <v>376</v>
      </c>
      <c r="B65" s="4" t="s">
        <v>377</v>
      </c>
    </row>
    <row r="66" spans="1:2" x14ac:dyDescent="0.5">
      <c r="A66" s="4" t="s">
        <v>378</v>
      </c>
      <c r="B66" s="4" t="s">
        <v>379</v>
      </c>
    </row>
    <row r="67" spans="1:2" x14ac:dyDescent="0.5">
      <c r="A67" s="4" t="s">
        <v>380</v>
      </c>
      <c r="B67" s="4" t="s">
        <v>381</v>
      </c>
    </row>
    <row r="68" spans="1:2" x14ac:dyDescent="0.5">
      <c r="A68" s="4" t="s">
        <v>382</v>
      </c>
      <c r="B68" s="4" t="s">
        <v>383</v>
      </c>
    </row>
    <row r="69" spans="1:2" x14ac:dyDescent="0.5">
      <c r="A69" s="4" t="s">
        <v>384</v>
      </c>
      <c r="B69" s="4" t="s">
        <v>385</v>
      </c>
    </row>
    <row r="70" spans="1:2" x14ac:dyDescent="0.5">
      <c r="A70" s="4" t="s">
        <v>386</v>
      </c>
      <c r="B70" s="4" t="s">
        <v>387</v>
      </c>
    </row>
    <row r="71" spans="1:2" x14ac:dyDescent="0.5">
      <c r="A71" s="4" t="s">
        <v>388</v>
      </c>
      <c r="B71" s="4" t="s">
        <v>389</v>
      </c>
    </row>
    <row r="72" spans="1:2" x14ac:dyDescent="0.5">
      <c r="A72" s="4" t="s">
        <v>390</v>
      </c>
      <c r="B72" s="4" t="s">
        <v>391</v>
      </c>
    </row>
    <row r="73" spans="1:2" x14ac:dyDescent="0.5">
      <c r="A73" s="4" t="s">
        <v>392</v>
      </c>
      <c r="B73" s="4" t="s">
        <v>393</v>
      </c>
    </row>
    <row r="74" spans="1:2" x14ac:dyDescent="0.5">
      <c r="A74" s="4" t="s">
        <v>394</v>
      </c>
      <c r="B74" s="4" t="s">
        <v>395</v>
      </c>
    </row>
    <row r="75" spans="1:2" x14ac:dyDescent="0.5">
      <c r="A75" s="4" t="s">
        <v>396</v>
      </c>
      <c r="B75" s="4" t="s">
        <v>397</v>
      </c>
    </row>
    <row r="76" spans="1:2" x14ac:dyDescent="0.5">
      <c r="A76" s="4" t="s">
        <v>398</v>
      </c>
      <c r="B76" s="4" t="s">
        <v>399</v>
      </c>
    </row>
    <row r="77" spans="1:2" x14ac:dyDescent="0.5">
      <c r="A77" s="4" t="s">
        <v>400</v>
      </c>
      <c r="B77" s="4" t="s">
        <v>401</v>
      </c>
    </row>
    <row r="78" spans="1:2" x14ac:dyDescent="0.5">
      <c r="A78" s="4" t="s">
        <v>402</v>
      </c>
      <c r="B78" s="4" t="s">
        <v>403</v>
      </c>
    </row>
    <row r="79" spans="1:2" x14ac:dyDescent="0.5">
      <c r="A79" s="4" t="s">
        <v>404</v>
      </c>
      <c r="B79" s="4" t="s">
        <v>405</v>
      </c>
    </row>
    <row r="80" spans="1:2" x14ac:dyDescent="0.5">
      <c r="A80" s="4" t="s">
        <v>406</v>
      </c>
      <c r="B80" s="4" t="s">
        <v>407</v>
      </c>
    </row>
    <row r="81" spans="1:2" x14ac:dyDescent="0.5">
      <c r="A81" s="4" t="s">
        <v>408</v>
      </c>
      <c r="B81" s="4" t="s">
        <v>409</v>
      </c>
    </row>
    <row r="82" spans="1:2" x14ac:dyDescent="0.5">
      <c r="A82" s="4" t="s">
        <v>410</v>
      </c>
      <c r="B82" s="4" t="s">
        <v>411</v>
      </c>
    </row>
    <row r="83" spans="1:2" x14ac:dyDescent="0.5">
      <c r="A83" s="4" t="s">
        <v>412</v>
      </c>
      <c r="B83" s="4" t="s">
        <v>413</v>
      </c>
    </row>
    <row r="84" spans="1:2" x14ac:dyDescent="0.5">
      <c r="A84" s="4" t="s">
        <v>414</v>
      </c>
      <c r="B84" s="4" t="s">
        <v>415</v>
      </c>
    </row>
    <row r="85" spans="1:2" x14ac:dyDescent="0.5">
      <c r="A85" s="4" t="s">
        <v>416</v>
      </c>
      <c r="B85" s="4" t="s">
        <v>417</v>
      </c>
    </row>
    <row r="86" spans="1:2" x14ac:dyDescent="0.5">
      <c r="A86" s="4" t="s">
        <v>418</v>
      </c>
      <c r="B86" s="4" t="s">
        <v>419</v>
      </c>
    </row>
    <row r="87" spans="1:2" x14ac:dyDescent="0.5">
      <c r="A87" s="4" t="s">
        <v>420</v>
      </c>
      <c r="B87" s="4" t="s">
        <v>421</v>
      </c>
    </row>
    <row r="88" spans="1:2" x14ac:dyDescent="0.5">
      <c r="A88" s="60" t="s">
        <v>422</v>
      </c>
      <c r="B88" s="60" t="s">
        <v>423</v>
      </c>
    </row>
    <row r="89" spans="1:2" x14ac:dyDescent="0.5">
      <c r="A89" s="4" t="s">
        <v>424</v>
      </c>
      <c r="B89" s="4" t="s">
        <v>425</v>
      </c>
    </row>
    <row r="90" spans="1:2" x14ac:dyDescent="0.5">
      <c r="A90" s="4" t="s">
        <v>426</v>
      </c>
      <c r="B90" s="4" t="s">
        <v>427</v>
      </c>
    </row>
    <row r="91" spans="1:2" x14ac:dyDescent="0.5">
      <c r="A91" s="4" t="s">
        <v>428</v>
      </c>
      <c r="B91" s="4" t="s">
        <v>429</v>
      </c>
    </row>
    <row r="92" spans="1:2" x14ac:dyDescent="0.5">
      <c r="A92" s="4" t="s">
        <v>430</v>
      </c>
      <c r="B92" s="4" t="s">
        <v>431</v>
      </c>
    </row>
    <row r="93" spans="1:2" x14ac:dyDescent="0.5">
      <c r="A93" s="4" t="s">
        <v>432</v>
      </c>
      <c r="B93" s="4" t="s">
        <v>433</v>
      </c>
    </row>
    <row r="94" spans="1:2" x14ac:dyDescent="0.5">
      <c r="A94" s="4" t="s">
        <v>434</v>
      </c>
      <c r="B94" s="4" t="s">
        <v>435</v>
      </c>
    </row>
    <row r="95" spans="1:2" x14ac:dyDescent="0.5">
      <c r="A95" s="4" t="s">
        <v>436</v>
      </c>
      <c r="B95" s="4" t="s">
        <v>437</v>
      </c>
    </row>
    <row r="96" spans="1:2" x14ac:dyDescent="0.5">
      <c r="A96" s="4" t="s">
        <v>438</v>
      </c>
      <c r="B96" s="4" t="s">
        <v>439</v>
      </c>
    </row>
    <row r="97" spans="1:2" x14ac:dyDescent="0.5">
      <c r="A97" s="4" t="s">
        <v>440</v>
      </c>
      <c r="B97" s="4" t="s">
        <v>441</v>
      </c>
    </row>
    <row r="98" spans="1:2" x14ac:dyDescent="0.5">
      <c r="A98" s="4" t="s">
        <v>442</v>
      </c>
      <c r="B98" s="4" t="s">
        <v>443</v>
      </c>
    </row>
    <row r="99" spans="1:2" x14ac:dyDescent="0.5">
      <c r="A99" s="4" t="s">
        <v>444</v>
      </c>
      <c r="B99" s="4" t="s">
        <v>445</v>
      </c>
    </row>
    <row r="100" spans="1:2" x14ac:dyDescent="0.5">
      <c r="A100" s="4" t="s">
        <v>446</v>
      </c>
      <c r="B100" s="4" t="s">
        <v>447</v>
      </c>
    </row>
    <row r="101" spans="1:2" x14ac:dyDescent="0.5">
      <c r="A101" s="4" t="s">
        <v>448</v>
      </c>
      <c r="B101" s="4" t="s">
        <v>449</v>
      </c>
    </row>
    <row r="102" spans="1:2" x14ac:dyDescent="0.5">
      <c r="A102" s="4" t="s">
        <v>450</v>
      </c>
      <c r="B102" s="4" t="s">
        <v>451</v>
      </c>
    </row>
    <row r="103" spans="1:2" x14ac:dyDescent="0.5">
      <c r="A103" s="4" t="s">
        <v>452</v>
      </c>
      <c r="B103" s="4" t="s">
        <v>453</v>
      </c>
    </row>
    <row r="104" spans="1:2" x14ac:dyDescent="0.5">
      <c r="A104" s="4" t="s">
        <v>454</v>
      </c>
      <c r="B104" s="4" t="s">
        <v>455</v>
      </c>
    </row>
    <row r="105" spans="1:2" x14ac:dyDescent="0.5">
      <c r="A105" s="4" t="s">
        <v>456</v>
      </c>
      <c r="B105" s="4" t="s">
        <v>457</v>
      </c>
    </row>
    <row r="106" spans="1:2" x14ac:dyDescent="0.5">
      <c r="A106" s="4" t="s">
        <v>458</v>
      </c>
      <c r="B106" s="4" t="s">
        <v>459</v>
      </c>
    </row>
    <row r="107" spans="1:2" x14ac:dyDescent="0.5">
      <c r="A107" s="4" t="s">
        <v>460</v>
      </c>
      <c r="B107" s="4" t="s">
        <v>461</v>
      </c>
    </row>
    <row r="108" spans="1:2" x14ac:dyDescent="0.5">
      <c r="A108" s="4" t="s">
        <v>462</v>
      </c>
      <c r="B108" s="4" t="s">
        <v>463</v>
      </c>
    </row>
    <row r="109" spans="1:2" x14ac:dyDescent="0.5">
      <c r="A109" s="4" t="s">
        <v>464</v>
      </c>
      <c r="B109" s="4" t="s">
        <v>465</v>
      </c>
    </row>
    <row r="110" spans="1:2" x14ac:dyDescent="0.5">
      <c r="A110" s="4" t="s">
        <v>466</v>
      </c>
      <c r="B110" s="4" t="s">
        <v>467</v>
      </c>
    </row>
    <row r="111" spans="1:2" x14ac:dyDescent="0.5">
      <c r="A111" s="4" t="s">
        <v>468</v>
      </c>
      <c r="B111" s="4" t="s">
        <v>469</v>
      </c>
    </row>
    <row r="112" spans="1:2" x14ac:dyDescent="0.5">
      <c r="A112" s="4" t="s">
        <v>470</v>
      </c>
      <c r="B112" s="4" t="s">
        <v>471</v>
      </c>
    </row>
    <row r="113" spans="1:2" x14ac:dyDescent="0.5">
      <c r="A113" s="4" t="s">
        <v>472</v>
      </c>
      <c r="B113" s="4" t="s">
        <v>473</v>
      </c>
    </row>
    <row r="114" spans="1:2" x14ac:dyDescent="0.5">
      <c r="A114" s="4" t="s">
        <v>474</v>
      </c>
      <c r="B114" s="4" t="s">
        <v>475</v>
      </c>
    </row>
    <row r="115" spans="1:2" x14ac:dyDescent="0.5">
      <c r="A115" s="4" t="s">
        <v>476</v>
      </c>
      <c r="B115" s="4" t="s">
        <v>477</v>
      </c>
    </row>
    <row r="116" spans="1:2" x14ac:dyDescent="0.5">
      <c r="A116" s="4" t="s">
        <v>478</v>
      </c>
      <c r="B116" s="4" t="s">
        <v>479</v>
      </c>
    </row>
    <row r="117" spans="1:2" x14ac:dyDescent="0.5">
      <c r="A117" s="4" t="s">
        <v>480</v>
      </c>
      <c r="B117" s="4" t="s">
        <v>481</v>
      </c>
    </row>
    <row r="118" spans="1:2" x14ac:dyDescent="0.5">
      <c r="A118" s="4" t="s">
        <v>482</v>
      </c>
      <c r="B118" s="4" t="s">
        <v>483</v>
      </c>
    </row>
    <row r="119" spans="1:2" x14ac:dyDescent="0.5">
      <c r="A119" s="4" t="s">
        <v>484</v>
      </c>
      <c r="B119" s="4" t="s">
        <v>485</v>
      </c>
    </row>
    <row r="120" spans="1:2" x14ac:dyDescent="0.5">
      <c r="A120" s="4" t="s">
        <v>486</v>
      </c>
      <c r="B120" s="4" t="s">
        <v>487</v>
      </c>
    </row>
    <row r="121" spans="1:2" x14ac:dyDescent="0.5">
      <c r="A121" s="4" t="s">
        <v>488</v>
      </c>
      <c r="B121" s="4" t="s">
        <v>489</v>
      </c>
    </row>
    <row r="122" spans="1:2" x14ac:dyDescent="0.5">
      <c r="A122" s="4" t="s">
        <v>490</v>
      </c>
      <c r="B122" s="4" t="s">
        <v>491</v>
      </c>
    </row>
    <row r="123" spans="1:2" x14ac:dyDescent="0.5">
      <c r="A123" s="4" t="s">
        <v>492</v>
      </c>
      <c r="B123" s="4" t="s">
        <v>493</v>
      </c>
    </row>
    <row r="124" spans="1:2" x14ac:dyDescent="0.5">
      <c r="A124" s="4" t="s">
        <v>494</v>
      </c>
      <c r="B124" s="4" t="s">
        <v>495</v>
      </c>
    </row>
    <row r="125" spans="1:2" x14ac:dyDescent="0.5">
      <c r="A125" s="4" t="s">
        <v>496</v>
      </c>
      <c r="B125" s="4" t="s">
        <v>497</v>
      </c>
    </row>
    <row r="126" spans="1:2" x14ac:dyDescent="0.5">
      <c r="A126" s="4" t="s">
        <v>498</v>
      </c>
      <c r="B126" s="4" t="s">
        <v>499</v>
      </c>
    </row>
    <row r="127" spans="1:2" x14ac:dyDescent="0.5">
      <c r="A127" s="4" t="s">
        <v>500</v>
      </c>
      <c r="B127" s="4" t="s">
        <v>501</v>
      </c>
    </row>
    <row r="128" spans="1:2" x14ac:dyDescent="0.5">
      <c r="A128" s="4" t="s">
        <v>502</v>
      </c>
      <c r="B128" s="4" t="s">
        <v>503</v>
      </c>
    </row>
    <row r="129" spans="1:2" x14ac:dyDescent="0.5">
      <c r="A129" s="4" t="s">
        <v>504</v>
      </c>
      <c r="B129" s="4" t="s">
        <v>505</v>
      </c>
    </row>
    <row r="130" spans="1:2" x14ac:dyDescent="0.5">
      <c r="A130" s="4" t="s">
        <v>506</v>
      </c>
      <c r="B130" s="4" t="s">
        <v>507</v>
      </c>
    </row>
    <row r="131" spans="1:2" x14ac:dyDescent="0.5">
      <c r="A131" s="4" t="s">
        <v>508</v>
      </c>
      <c r="B131" s="4" t="s">
        <v>509</v>
      </c>
    </row>
    <row r="132" spans="1:2" x14ac:dyDescent="0.5">
      <c r="A132" s="4" t="s">
        <v>510</v>
      </c>
      <c r="B132" s="4" t="s">
        <v>511</v>
      </c>
    </row>
    <row r="133" spans="1:2" x14ac:dyDescent="0.5">
      <c r="A133" s="4" t="s">
        <v>512</v>
      </c>
      <c r="B133" s="4" t="s">
        <v>513</v>
      </c>
    </row>
    <row r="134" spans="1:2" x14ac:dyDescent="0.5">
      <c r="A134" s="4" t="s">
        <v>514</v>
      </c>
      <c r="B134" s="4" t="s">
        <v>515</v>
      </c>
    </row>
    <row r="135" spans="1:2" x14ac:dyDescent="0.5">
      <c r="A135" s="4" t="s">
        <v>516</v>
      </c>
      <c r="B135" s="4" t="s">
        <v>517</v>
      </c>
    </row>
    <row r="136" spans="1:2" x14ac:dyDescent="0.5">
      <c r="A136" s="4" t="s">
        <v>518</v>
      </c>
      <c r="B136" s="4" t="s">
        <v>519</v>
      </c>
    </row>
    <row r="137" spans="1:2" x14ac:dyDescent="0.5">
      <c r="A137" s="4" t="s">
        <v>520</v>
      </c>
      <c r="B137" s="4" t="s">
        <v>521</v>
      </c>
    </row>
    <row r="138" spans="1:2" x14ac:dyDescent="0.5">
      <c r="A138" s="4" t="s">
        <v>522</v>
      </c>
      <c r="B138" s="4" t="s">
        <v>523</v>
      </c>
    </row>
    <row r="139" spans="1:2" x14ac:dyDescent="0.5">
      <c r="A139" s="4" t="s">
        <v>524</v>
      </c>
      <c r="B139" s="4" t="s">
        <v>525</v>
      </c>
    </row>
    <row r="140" spans="1:2" x14ac:dyDescent="0.5">
      <c r="A140" s="4" t="s">
        <v>526</v>
      </c>
      <c r="B140" s="4" t="s">
        <v>527</v>
      </c>
    </row>
    <row r="141" spans="1:2" x14ac:dyDescent="0.5">
      <c r="A141" s="4" t="s">
        <v>528</v>
      </c>
      <c r="B141" s="4" t="s">
        <v>529</v>
      </c>
    </row>
    <row r="142" spans="1:2" x14ac:dyDescent="0.5">
      <c r="A142" s="4" t="s">
        <v>530</v>
      </c>
      <c r="B142" s="4" t="s">
        <v>531</v>
      </c>
    </row>
    <row r="143" spans="1:2" x14ac:dyDescent="0.5">
      <c r="A143" s="60" t="s">
        <v>532</v>
      </c>
      <c r="B143" s="60" t="s">
        <v>533</v>
      </c>
    </row>
    <row r="144" spans="1:2" x14ac:dyDescent="0.5">
      <c r="A144" s="4" t="s">
        <v>534</v>
      </c>
      <c r="B144" s="4" t="s">
        <v>535</v>
      </c>
    </row>
    <row r="145" spans="1:2" x14ac:dyDescent="0.5">
      <c r="A145" s="4" t="s">
        <v>536</v>
      </c>
      <c r="B145" s="4" t="s">
        <v>537</v>
      </c>
    </row>
    <row r="146" spans="1:2" x14ac:dyDescent="0.5">
      <c r="A146" s="4" t="s">
        <v>538</v>
      </c>
      <c r="B146" s="4" t="s">
        <v>539</v>
      </c>
    </row>
    <row r="147" spans="1:2" x14ac:dyDescent="0.5">
      <c r="A147" s="4" t="s">
        <v>540</v>
      </c>
      <c r="B147" s="4" t="s">
        <v>541</v>
      </c>
    </row>
    <row r="148" spans="1:2" x14ac:dyDescent="0.5">
      <c r="A148" s="4" t="s">
        <v>542</v>
      </c>
      <c r="B148" s="4" t="s">
        <v>543</v>
      </c>
    </row>
    <row r="149" spans="1:2" x14ac:dyDescent="0.5">
      <c r="A149" s="4" t="s">
        <v>544</v>
      </c>
      <c r="B149" s="4" t="s">
        <v>545</v>
      </c>
    </row>
    <row r="150" spans="1:2" x14ac:dyDescent="0.5">
      <c r="A150" s="4" t="s">
        <v>546</v>
      </c>
      <c r="B150" s="4" t="s">
        <v>547</v>
      </c>
    </row>
    <row r="151" spans="1:2" x14ac:dyDescent="0.5">
      <c r="A151" s="4" t="s">
        <v>548</v>
      </c>
      <c r="B151" s="4" t="s">
        <v>549</v>
      </c>
    </row>
    <row r="152" spans="1:2" x14ac:dyDescent="0.5">
      <c r="A152" s="4" t="s">
        <v>550</v>
      </c>
      <c r="B152" s="4" t="s">
        <v>551</v>
      </c>
    </row>
    <row r="153" spans="1:2" x14ac:dyDescent="0.5">
      <c r="A153" s="4" t="s">
        <v>552</v>
      </c>
      <c r="B153" s="4" t="s">
        <v>553</v>
      </c>
    </row>
  </sheetData>
  <sheetProtection algorithmName="SHA-512" hashValue="slbrc7BmKeLf1ZhvouXB9RpBAmTj+MeuCFiBs9t+gjdnORNVmMf2LwwXuK6CGtM7N12b+E9/aTPfNk8nHc9EKQ==" saltValue="8rym4QiyZyXi8abs32Dqmg==" spinCount="100000" sheet="1" objects="1" scenarios="1"/>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843FF-C54E-471B-A624-1D0ED027E1A4}">
  <dimension ref="A1:A7"/>
  <sheetViews>
    <sheetView workbookViewId="0">
      <selection activeCell="A35" sqref="A35"/>
    </sheetView>
  </sheetViews>
  <sheetFormatPr defaultColWidth="8.86328125" defaultRowHeight="15.75" x14ac:dyDescent="0.5"/>
  <cols>
    <col min="1" max="1" width="39.1328125" style="4" customWidth="1"/>
    <col min="2" max="16384" width="8.86328125" style="4"/>
  </cols>
  <sheetData>
    <row r="1" spans="1:1" x14ac:dyDescent="0.5">
      <c r="A1" s="84" t="s">
        <v>554</v>
      </c>
    </row>
    <row r="2" spans="1:1" x14ac:dyDescent="0.5">
      <c r="A2" s="4" t="s">
        <v>555</v>
      </c>
    </row>
    <row r="3" spans="1:1" x14ac:dyDescent="0.5">
      <c r="A3" s="4" t="s">
        <v>556</v>
      </c>
    </row>
    <row r="4" spans="1:1" x14ac:dyDescent="0.5">
      <c r="A4" s="4" t="s">
        <v>557</v>
      </c>
    </row>
    <row r="5" spans="1:1" x14ac:dyDescent="0.5">
      <c r="A5" s="4" t="s">
        <v>558</v>
      </c>
    </row>
    <row r="6" spans="1:1" x14ac:dyDescent="0.5">
      <c r="A6" s="4" t="s">
        <v>559</v>
      </c>
    </row>
    <row r="7" spans="1:1" x14ac:dyDescent="0.5">
      <c r="A7" s="4" t="s">
        <v>560</v>
      </c>
    </row>
  </sheetData>
  <sheetProtection algorithmName="SHA-512" hashValue="4E5G11ZT8TxADfj42YlyqhpjHAugVzVtoRytxsexKejfLR6dHXhHU7Ki34ODd9mlkq26dS0M+JSvo8dIJORglg==" saltValue="QZFvI21eL/LOxSziAvs7dA==" spinCount="100000" sheet="1" objects="1" scenarios="1"/>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64FCE-8E3F-4B99-B1CE-AD60278C2F67}">
  <dimension ref="A1:O386"/>
  <sheetViews>
    <sheetView workbookViewId="0">
      <selection activeCell="R370" sqref="R370"/>
    </sheetView>
  </sheetViews>
  <sheetFormatPr defaultRowHeight="14.25" x14ac:dyDescent="0.45"/>
  <cols>
    <col min="1" max="1" width="2.1328125" style="136" customWidth="1" collapsed="1"/>
    <col min="2" max="2" width="50.59765625" style="137" customWidth="1"/>
    <col min="3" max="3" width="15.73046875" style="100" customWidth="1"/>
    <col min="4" max="5" width="15.73046875" style="101" customWidth="1"/>
    <col min="6" max="6" width="15.73046875" style="102" customWidth="1"/>
    <col min="7" max="10" width="15.73046875" style="103" customWidth="1"/>
    <col min="11" max="13" width="15.73046875" style="100" customWidth="1"/>
    <col min="14" max="15" width="15.73046875" style="102" customWidth="1"/>
  </cols>
  <sheetData>
    <row r="1" spans="1:15" ht="15.75" x14ac:dyDescent="0.5">
      <c r="B1" s="168" t="s">
        <v>561</v>
      </c>
    </row>
    <row r="2" spans="1:15" ht="15.75" x14ac:dyDescent="0.5">
      <c r="A2" s="98"/>
      <c r="B2" s="99" t="s">
        <v>562</v>
      </c>
    </row>
    <row r="3" spans="1:15" ht="15.75" x14ac:dyDescent="0.5">
      <c r="A3" s="98"/>
      <c r="B3" s="99"/>
    </row>
    <row r="4" spans="1:15" ht="14.65" thickBot="1" x14ac:dyDescent="0.5">
      <c r="A4" s="104"/>
      <c r="B4" s="105" t="s">
        <v>563</v>
      </c>
      <c r="C4" s="106" t="s">
        <v>564</v>
      </c>
      <c r="D4" s="107" t="s">
        <v>565</v>
      </c>
      <c r="E4" s="107" t="s">
        <v>566</v>
      </c>
      <c r="F4" s="107" t="s">
        <v>567</v>
      </c>
      <c r="G4" s="106" t="s">
        <v>568</v>
      </c>
      <c r="H4" s="108" t="s">
        <v>569</v>
      </c>
      <c r="I4" s="108" t="s">
        <v>570</v>
      </c>
      <c r="J4" s="106" t="s">
        <v>571</v>
      </c>
      <c r="K4" s="106" t="s">
        <v>572</v>
      </c>
      <c r="L4" s="106" t="s">
        <v>573</v>
      </c>
      <c r="M4" s="106" t="s">
        <v>574</v>
      </c>
      <c r="N4" s="109" t="s">
        <v>575</v>
      </c>
      <c r="O4" s="109" t="s">
        <v>576</v>
      </c>
    </row>
    <row r="5" spans="1:15" ht="58.9" thickBot="1" x14ac:dyDescent="0.5">
      <c r="A5" s="110"/>
      <c r="B5" s="111" t="s">
        <v>577</v>
      </c>
      <c r="C5" s="112" t="s">
        <v>578</v>
      </c>
      <c r="D5" s="113" t="s">
        <v>579</v>
      </c>
      <c r="E5" s="113" t="s">
        <v>580</v>
      </c>
      <c r="F5" s="114" t="s">
        <v>581</v>
      </c>
      <c r="G5" s="115" t="s">
        <v>582</v>
      </c>
      <c r="H5" s="115" t="s">
        <v>583</v>
      </c>
      <c r="I5" s="115" t="s">
        <v>584</v>
      </c>
      <c r="J5" s="115" t="s">
        <v>585</v>
      </c>
      <c r="K5" s="116" t="s">
        <v>586</v>
      </c>
      <c r="L5" s="115" t="s">
        <v>587</v>
      </c>
      <c r="M5" s="117" t="s">
        <v>588</v>
      </c>
      <c r="N5" s="112" t="s">
        <v>578</v>
      </c>
      <c r="O5" s="118" t="s">
        <v>589</v>
      </c>
    </row>
    <row r="6" spans="1:15" ht="14.65" thickBot="1" x14ac:dyDescent="0.5">
      <c r="A6" s="110"/>
      <c r="B6" s="111"/>
      <c r="C6" s="119" t="s">
        <v>590</v>
      </c>
      <c r="D6" s="120" t="s">
        <v>590</v>
      </c>
      <c r="E6" s="120" t="s">
        <v>590</v>
      </c>
      <c r="F6" s="120" t="s">
        <v>590</v>
      </c>
      <c r="G6" s="120" t="s">
        <v>590</v>
      </c>
      <c r="H6" s="120" t="s">
        <v>590</v>
      </c>
      <c r="I6" s="120" t="s">
        <v>590</v>
      </c>
      <c r="J6" s="120" t="s">
        <v>590</v>
      </c>
      <c r="K6" s="120" t="s">
        <v>590</v>
      </c>
      <c r="L6" s="120" t="s">
        <v>590</v>
      </c>
      <c r="M6" s="120" t="s">
        <v>590</v>
      </c>
      <c r="N6" s="121" t="s">
        <v>590</v>
      </c>
      <c r="O6" s="122"/>
    </row>
    <row r="7" spans="1:15" ht="14.65" thickBot="1" x14ac:dyDescent="0.5">
      <c r="A7" s="110"/>
      <c r="B7" s="111"/>
      <c r="C7" s="123" t="s">
        <v>591</v>
      </c>
      <c r="D7" s="124" t="s">
        <v>592</v>
      </c>
      <c r="E7" s="124" t="s">
        <v>592</v>
      </c>
      <c r="F7" s="124" t="s">
        <v>592</v>
      </c>
      <c r="G7" s="124" t="s">
        <v>592</v>
      </c>
      <c r="H7" s="124" t="s">
        <v>592</v>
      </c>
      <c r="I7" s="124" t="s">
        <v>592</v>
      </c>
      <c r="J7" s="124" t="s">
        <v>592</v>
      </c>
      <c r="K7" s="124" t="s">
        <v>592</v>
      </c>
      <c r="L7" s="124" t="s">
        <v>592</v>
      </c>
      <c r="M7" s="124" t="s">
        <v>592</v>
      </c>
      <c r="N7" s="125" t="s">
        <v>592</v>
      </c>
      <c r="O7" s="126"/>
    </row>
    <row r="8" spans="1:15" x14ac:dyDescent="0.45">
      <c r="A8" s="127"/>
      <c r="B8" s="128"/>
      <c r="C8" s="129"/>
      <c r="D8" s="130"/>
      <c r="E8" s="130"/>
      <c r="F8" s="131"/>
      <c r="G8" s="132"/>
      <c r="H8" s="132"/>
      <c r="I8" s="132"/>
      <c r="J8" s="132"/>
      <c r="K8" s="133"/>
      <c r="L8" s="133"/>
      <c r="M8" s="133"/>
      <c r="N8" s="134"/>
      <c r="O8" s="135"/>
    </row>
    <row r="9" spans="1:15" x14ac:dyDescent="0.45">
      <c r="B9" s="137" t="s">
        <v>593</v>
      </c>
      <c r="C9" s="138">
        <v>50373.258178614902</v>
      </c>
      <c r="D9" s="139">
        <v>14882.2262876325</v>
      </c>
      <c r="E9" s="139">
        <v>1275.07215636194</v>
      </c>
      <c r="F9" s="139">
        <v>31724.066603302599</v>
      </c>
      <c r="G9" s="139">
        <v>2139.8240146654398</v>
      </c>
      <c r="H9" s="139">
        <v>2346.3675889142701</v>
      </c>
      <c r="I9" s="139">
        <v>162</v>
      </c>
      <c r="J9" s="139">
        <v>556.00346013569401</v>
      </c>
      <c r="K9" s="139">
        <v>85</v>
      </c>
      <c r="L9" s="139">
        <v>110.999999991678</v>
      </c>
      <c r="M9" s="139">
        <v>822</v>
      </c>
      <c r="N9" s="138">
        <v>54103.560111004103</v>
      </c>
      <c r="O9" s="140">
        <v>7.4053219253005897E-2</v>
      </c>
    </row>
    <row r="10" spans="1:15" x14ac:dyDescent="0.45">
      <c r="B10" s="141"/>
      <c r="C10" s="142" t="s">
        <v>594</v>
      </c>
      <c r="D10" s="143" t="s">
        <v>594</v>
      </c>
      <c r="E10" s="143" t="s">
        <v>594</v>
      </c>
      <c r="F10" s="143" t="s">
        <v>594</v>
      </c>
      <c r="G10" s="143" t="s">
        <v>594</v>
      </c>
      <c r="H10" s="143" t="s">
        <v>594</v>
      </c>
      <c r="I10" s="143" t="s">
        <v>594</v>
      </c>
      <c r="J10" s="143" t="s">
        <v>594</v>
      </c>
      <c r="K10" s="143" t="s">
        <v>594</v>
      </c>
      <c r="L10" s="143" t="s">
        <v>594</v>
      </c>
      <c r="M10" s="143" t="s">
        <v>594</v>
      </c>
      <c r="N10" s="144" t="s">
        <v>594</v>
      </c>
      <c r="O10" s="140" t="s">
        <v>594</v>
      </c>
    </row>
    <row r="11" spans="1:15" x14ac:dyDescent="0.45">
      <c r="A11" s="145"/>
      <c r="B11" s="145" t="s">
        <v>595</v>
      </c>
      <c r="C11" s="146">
        <v>8.5648828659983707</v>
      </c>
      <c r="D11" s="147">
        <v>1.7674344243316999</v>
      </c>
      <c r="E11" s="147">
        <v>0.18061086784418301</v>
      </c>
      <c r="F11" s="147">
        <v>6.7863469457004504</v>
      </c>
      <c r="G11" s="147">
        <v>0</v>
      </c>
      <c r="H11" s="147">
        <v>0</v>
      </c>
      <c r="I11" s="147">
        <v>0</v>
      </c>
      <c r="J11" s="147">
        <v>0.15651578840876601</v>
      </c>
      <c r="K11" s="147">
        <v>0</v>
      </c>
      <c r="L11" s="147">
        <v>8.0842300281542795E-2</v>
      </c>
      <c r="M11" s="147">
        <v>0.121823070991372</v>
      </c>
      <c r="N11" s="147">
        <v>9.0935733975580106</v>
      </c>
      <c r="O11" s="140">
        <v>6.1727701339440201E-2</v>
      </c>
    </row>
    <row r="12" spans="1:15" x14ac:dyDescent="0.45">
      <c r="A12" s="145"/>
      <c r="B12" s="145" t="s">
        <v>596</v>
      </c>
      <c r="C12" s="146">
        <v>10.3569493630787</v>
      </c>
      <c r="D12" s="147">
        <v>3.8627346352501202</v>
      </c>
      <c r="E12" s="147">
        <v>0.37361875689672902</v>
      </c>
      <c r="F12" s="147">
        <v>5.7390740683952099</v>
      </c>
      <c r="G12" s="147">
        <v>0</v>
      </c>
      <c r="H12" s="147">
        <v>0</v>
      </c>
      <c r="I12" s="147">
        <v>0</v>
      </c>
      <c r="J12" s="147">
        <v>0.29125882350541299</v>
      </c>
      <c r="K12" s="147">
        <v>0.34163286325519798</v>
      </c>
      <c r="L12" s="147">
        <v>0.16723356737263601</v>
      </c>
      <c r="M12" s="147">
        <v>0.25200802156070801</v>
      </c>
      <c r="N12" s="147">
        <v>11.027560736236</v>
      </c>
      <c r="O12" s="140">
        <v>6.4749893974374001E-2</v>
      </c>
    </row>
    <row r="13" spans="1:15" x14ac:dyDescent="0.45">
      <c r="A13" s="145"/>
      <c r="B13" s="145" t="s">
        <v>597</v>
      </c>
      <c r="C13" s="146">
        <v>11.6296243646224</v>
      </c>
      <c r="D13" s="147">
        <v>3.2277074053280499</v>
      </c>
      <c r="E13" s="147">
        <v>0.32933719616922202</v>
      </c>
      <c r="F13" s="147">
        <v>7.2611758498918704</v>
      </c>
      <c r="G13" s="147">
        <v>0</v>
      </c>
      <c r="H13" s="147">
        <v>0</v>
      </c>
      <c r="I13" s="147">
        <v>0</v>
      </c>
      <c r="J13" s="147">
        <v>0.95599400400637102</v>
      </c>
      <c r="K13" s="147">
        <v>0</v>
      </c>
      <c r="L13" s="147">
        <v>0.14741292605688899</v>
      </c>
      <c r="M13" s="147">
        <v>0.22213983789537201</v>
      </c>
      <c r="N13" s="147">
        <v>12.143767219347801</v>
      </c>
      <c r="O13" s="140">
        <v>4.4209755930676199E-2</v>
      </c>
    </row>
    <row r="14" spans="1:15" x14ac:dyDescent="0.45">
      <c r="A14" s="145"/>
      <c r="B14" s="145" t="s">
        <v>598</v>
      </c>
      <c r="C14" s="146">
        <v>17.571262650216202</v>
      </c>
      <c r="D14" s="147">
        <v>3.6692750200700499</v>
      </c>
      <c r="E14" s="147">
        <v>0.37495645474096301</v>
      </c>
      <c r="F14" s="147">
        <v>12.4686235237752</v>
      </c>
      <c r="G14" s="147">
        <v>0</v>
      </c>
      <c r="H14" s="147">
        <v>0</v>
      </c>
      <c r="I14" s="147">
        <v>0</v>
      </c>
      <c r="J14" s="147">
        <v>1.29212575001009</v>
      </c>
      <c r="K14" s="147">
        <v>0</v>
      </c>
      <c r="L14" s="147">
        <v>0.16783232741463</v>
      </c>
      <c r="M14" s="147">
        <v>0.25291028740869997</v>
      </c>
      <c r="N14" s="147">
        <v>18.225723363419601</v>
      </c>
      <c r="O14" s="140">
        <v>3.72460833482171E-2</v>
      </c>
    </row>
    <row r="15" spans="1:15" x14ac:dyDescent="0.45">
      <c r="A15" s="145"/>
      <c r="B15" s="145" t="s">
        <v>599</v>
      </c>
      <c r="C15" s="146">
        <v>11.559706704236</v>
      </c>
      <c r="D15" s="147">
        <v>4.0898062979113199</v>
      </c>
      <c r="E15" s="147">
        <v>0.39708608308871102</v>
      </c>
      <c r="F15" s="147">
        <v>6.65243452320885</v>
      </c>
      <c r="G15" s="147">
        <v>0</v>
      </c>
      <c r="H15" s="147">
        <v>0</v>
      </c>
      <c r="I15" s="147">
        <v>0</v>
      </c>
      <c r="J15" s="147">
        <v>0.48615522103634401</v>
      </c>
      <c r="K15" s="147">
        <v>0</v>
      </c>
      <c r="L15" s="147">
        <v>0.17773765637602701</v>
      </c>
      <c r="M15" s="147">
        <v>0.26783686035930199</v>
      </c>
      <c r="N15" s="147">
        <v>12.071056641980601</v>
      </c>
      <c r="O15" s="140">
        <v>4.4235546007163097E-2</v>
      </c>
    </row>
    <row r="16" spans="1:15" x14ac:dyDescent="0.45">
      <c r="A16" s="145"/>
      <c r="B16" s="145" t="s">
        <v>600</v>
      </c>
      <c r="C16" s="146">
        <v>13.5246066164051</v>
      </c>
      <c r="D16" s="147">
        <v>2.87808613357869</v>
      </c>
      <c r="E16" s="147">
        <v>0.29410631996759901</v>
      </c>
      <c r="F16" s="147">
        <v>8.0406082722989893</v>
      </c>
      <c r="G16" s="147">
        <v>0</v>
      </c>
      <c r="H16" s="147">
        <v>0</v>
      </c>
      <c r="I16" s="147">
        <v>0</v>
      </c>
      <c r="J16" s="147">
        <v>1.88597652079595</v>
      </c>
      <c r="K16" s="147">
        <v>8.7188464008623207E-2</v>
      </c>
      <c r="L16" s="147">
        <v>0.14072214864190999</v>
      </c>
      <c r="M16" s="147">
        <v>0.19837638747960501</v>
      </c>
      <c r="N16" s="147">
        <v>13.5250642467714</v>
      </c>
      <c r="O16" s="140">
        <v>3.3836870769965403E-5</v>
      </c>
    </row>
    <row r="17" spans="1:15" x14ac:dyDescent="0.45">
      <c r="A17" s="145"/>
      <c r="B17" s="145" t="s">
        <v>601</v>
      </c>
      <c r="C17" s="146">
        <v>45.009421288116101</v>
      </c>
      <c r="D17" s="147">
        <v>16.2089112252572</v>
      </c>
      <c r="E17" s="147">
        <v>1.11477882290553</v>
      </c>
      <c r="F17" s="147">
        <v>29.264093451055601</v>
      </c>
      <c r="G17" s="147">
        <v>0</v>
      </c>
      <c r="H17" s="147">
        <v>0</v>
      </c>
      <c r="I17" s="147">
        <v>0</v>
      </c>
      <c r="J17" s="147">
        <v>0</v>
      </c>
      <c r="K17" s="147">
        <v>0</v>
      </c>
      <c r="L17" s="147">
        <v>0</v>
      </c>
      <c r="M17" s="147">
        <v>0.75192474495884698</v>
      </c>
      <c r="N17" s="147">
        <v>47.339708244177203</v>
      </c>
      <c r="O17" s="140">
        <v>5.1773315216482103E-2</v>
      </c>
    </row>
    <row r="18" spans="1:15" x14ac:dyDescent="0.45">
      <c r="A18" s="145"/>
      <c r="B18" s="145" t="s">
        <v>602</v>
      </c>
      <c r="C18" s="146">
        <v>9.2276208377478195</v>
      </c>
      <c r="D18" s="147">
        <v>2.1390370244885402</v>
      </c>
      <c r="E18" s="147">
        <v>0.21858425298155401</v>
      </c>
      <c r="F18" s="147">
        <v>6.0237262862847096</v>
      </c>
      <c r="G18" s="147">
        <v>0</v>
      </c>
      <c r="H18" s="147">
        <v>0</v>
      </c>
      <c r="I18" s="147">
        <v>0</v>
      </c>
      <c r="J18" s="147">
        <v>0.80187062976848</v>
      </c>
      <c r="K18" s="147">
        <v>0.237960687051786</v>
      </c>
      <c r="L18" s="147">
        <v>9.7839371612946105E-2</v>
      </c>
      <c r="M18" s="147">
        <v>0.14743635554978801</v>
      </c>
      <c r="N18" s="147">
        <v>9.6664546077377995</v>
      </c>
      <c r="O18" s="140">
        <v>4.75565454743039E-2</v>
      </c>
    </row>
    <row r="19" spans="1:15" x14ac:dyDescent="0.45">
      <c r="A19" s="145"/>
      <c r="B19" s="145" t="s">
        <v>603</v>
      </c>
      <c r="C19" s="146">
        <v>167.77776379316001</v>
      </c>
      <c r="D19" s="147">
        <v>76.375092489554007</v>
      </c>
      <c r="E19" s="147">
        <v>5.8970756234200596</v>
      </c>
      <c r="F19" s="147">
        <v>72.207339470932695</v>
      </c>
      <c r="G19" s="147">
        <v>10.7070031932923</v>
      </c>
      <c r="H19" s="147">
        <v>10.506402370680201</v>
      </c>
      <c r="I19" s="147">
        <v>0.61631641262939096</v>
      </c>
      <c r="J19" s="147">
        <v>1.0726097044770799</v>
      </c>
      <c r="K19" s="147">
        <v>0</v>
      </c>
      <c r="L19" s="147">
        <v>0.44290972378841698</v>
      </c>
      <c r="M19" s="147">
        <v>3.9776114374004501</v>
      </c>
      <c r="N19" s="147">
        <v>181.802360426175</v>
      </c>
      <c r="O19" s="140">
        <v>8.3590318025122706E-2</v>
      </c>
    </row>
    <row r="20" spans="1:15" x14ac:dyDescent="0.45">
      <c r="A20" s="145"/>
      <c r="B20" s="145" t="s">
        <v>254</v>
      </c>
      <c r="C20" s="146">
        <v>292.95070188027501</v>
      </c>
      <c r="D20" s="147">
        <v>65.249256339369197</v>
      </c>
      <c r="E20" s="147">
        <v>6.0025523863051102</v>
      </c>
      <c r="F20" s="147">
        <v>207.22961457716099</v>
      </c>
      <c r="G20" s="147">
        <v>9.6215182598394193</v>
      </c>
      <c r="H20" s="147">
        <v>12.059206493209301</v>
      </c>
      <c r="I20" s="147">
        <v>0.97705504824599998</v>
      </c>
      <c r="J20" s="147">
        <v>4.8470793375973003</v>
      </c>
      <c r="K20" s="147">
        <v>0</v>
      </c>
      <c r="L20" s="147">
        <v>0.63087064910504498</v>
      </c>
      <c r="M20" s="147">
        <v>4.0487561083373604</v>
      </c>
      <c r="N20" s="147">
        <v>310.66590919917002</v>
      </c>
      <c r="O20" s="140">
        <v>6.04716329580079E-2</v>
      </c>
    </row>
    <row r="21" spans="1:15" x14ac:dyDescent="0.45">
      <c r="A21" s="145"/>
      <c r="B21" s="145" t="s">
        <v>256</v>
      </c>
      <c r="C21" s="146">
        <v>202.279006047493</v>
      </c>
      <c r="D21" s="147">
        <v>70.363409192360294</v>
      </c>
      <c r="E21" s="147">
        <v>5.8189712566712002</v>
      </c>
      <c r="F21" s="147">
        <v>109.333647255817</v>
      </c>
      <c r="G21" s="147">
        <v>13.450588621262</v>
      </c>
      <c r="H21" s="147">
        <v>13.6916230531402</v>
      </c>
      <c r="I21" s="147">
        <v>0.83592063209471901</v>
      </c>
      <c r="J21" s="147">
        <v>2.1762529384629499</v>
      </c>
      <c r="K21" s="147">
        <v>0</v>
      </c>
      <c r="L21" s="147">
        <v>0.32738403061673998</v>
      </c>
      <c r="M21" s="147">
        <v>3.9249295784137699</v>
      </c>
      <c r="N21" s="147">
        <v>219.922726558839</v>
      </c>
      <c r="O21" s="140">
        <v>8.7224674750496098E-2</v>
      </c>
    </row>
    <row r="22" spans="1:15" x14ac:dyDescent="0.45">
      <c r="A22" s="145"/>
      <c r="B22" s="145" t="s">
        <v>604</v>
      </c>
      <c r="C22" s="146">
        <v>9.5408630121454898</v>
      </c>
      <c r="D22" s="147">
        <v>4.4479716474198199</v>
      </c>
      <c r="E22" s="147">
        <v>0.31984610818276599</v>
      </c>
      <c r="F22" s="147">
        <v>4.9964577936185597</v>
      </c>
      <c r="G22" s="147">
        <v>0</v>
      </c>
      <c r="H22" s="147">
        <v>0</v>
      </c>
      <c r="I22" s="147">
        <v>0</v>
      </c>
      <c r="J22" s="147">
        <v>0.101558888808264</v>
      </c>
      <c r="K22" s="147">
        <v>0</v>
      </c>
      <c r="L22" s="147">
        <v>0.14316466904907901</v>
      </c>
      <c r="M22" s="147">
        <v>0.21573803787132201</v>
      </c>
      <c r="N22" s="147">
        <v>10.224737144949801</v>
      </c>
      <c r="O22" s="140">
        <v>7.1678435371491003E-2</v>
      </c>
    </row>
    <row r="23" spans="1:15" x14ac:dyDescent="0.45">
      <c r="A23" s="145"/>
      <c r="B23" s="145" t="s">
        <v>605</v>
      </c>
      <c r="C23" s="146">
        <v>23.504369912534699</v>
      </c>
      <c r="D23" s="147">
        <v>5.7023774333423001</v>
      </c>
      <c r="E23" s="147">
        <v>0.582715444962975</v>
      </c>
      <c r="F23" s="147">
        <v>17.406885170726099</v>
      </c>
      <c r="G23" s="147">
        <v>0</v>
      </c>
      <c r="H23" s="147">
        <v>0</v>
      </c>
      <c r="I23" s="147">
        <v>0</v>
      </c>
      <c r="J23" s="147">
        <v>0.35300208652688098</v>
      </c>
      <c r="K23" s="147">
        <v>0</v>
      </c>
      <c r="L23" s="147">
        <v>0.26082625892153499</v>
      </c>
      <c r="M23" s="147">
        <v>0.393044909989059</v>
      </c>
      <c r="N23" s="147">
        <v>24.6988513044688</v>
      </c>
      <c r="O23" s="140">
        <v>5.0819545317701199E-2</v>
      </c>
    </row>
    <row r="24" spans="1:15" x14ac:dyDescent="0.45">
      <c r="A24" s="145"/>
      <c r="B24" s="145" t="s">
        <v>606</v>
      </c>
      <c r="C24" s="146">
        <v>14.6539340883274</v>
      </c>
      <c r="D24" s="147">
        <v>3.05266309647239</v>
      </c>
      <c r="E24" s="147">
        <v>0.31194601819748902</v>
      </c>
      <c r="F24" s="147">
        <v>9.2029680422245299</v>
      </c>
      <c r="G24" s="147">
        <v>0</v>
      </c>
      <c r="H24" s="147">
        <v>0</v>
      </c>
      <c r="I24" s="147">
        <v>0</v>
      </c>
      <c r="J24" s="147">
        <v>2.7200051369205802</v>
      </c>
      <c r="K24" s="147">
        <v>0</v>
      </c>
      <c r="L24" s="147">
        <v>0.139628550461912</v>
      </c>
      <c r="M24" s="147">
        <v>0.21040937304872701</v>
      </c>
      <c r="N24" s="147">
        <v>15.637620217325599</v>
      </c>
      <c r="O24" s="140">
        <v>6.71277844617717E-2</v>
      </c>
    </row>
    <row r="25" spans="1:15" x14ac:dyDescent="0.45">
      <c r="A25" s="145"/>
      <c r="B25" s="145" t="s">
        <v>607</v>
      </c>
      <c r="C25" s="146">
        <v>12.110894190801501</v>
      </c>
      <c r="D25" s="147">
        <v>4.2926022427878703</v>
      </c>
      <c r="E25" s="147">
        <v>0.41456471870140799</v>
      </c>
      <c r="F25" s="147">
        <v>6.8325578152499498</v>
      </c>
      <c r="G25" s="147">
        <v>0</v>
      </c>
      <c r="H25" s="147">
        <v>0</v>
      </c>
      <c r="I25" s="147">
        <v>0</v>
      </c>
      <c r="J25" s="147">
        <v>1.37338131058019</v>
      </c>
      <c r="K25" s="147">
        <v>5.6380302146543701E-2</v>
      </c>
      <c r="L25" s="147">
        <v>0.18556117843525699</v>
      </c>
      <c r="M25" s="147">
        <v>0.27962627828546199</v>
      </c>
      <c r="N25" s="147">
        <v>13.434673846186699</v>
      </c>
      <c r="O25" s="140">
        <v>0.109304865068565</v>
      </c>
    </row>
    <row r="26" spans="1:15" x14ac:dyDescent="0.45">
      <c r="A26" s="145"/>
      <c r="B26" s="145" t="s">
        <v>608</v>
      </c>
      <c r="C26" s="146">
        <v>139.74028796835401</v>
      </c>
      <c r="D26" s="147">
        <v>24.2059285044175</v>
      </c>
      <c r="E26" s="147">
        <v>2.4210875804001999</v>
      </c>
      <c r="F26" s="147">
        <v>106.198948099655</v>
      </c>
      <c r="G26" s="147">
        <v>4.9030105062937004</v>
      </c>
      <c r="H26" s="147">
        <v>5.9872583809770301</v>
      </c>
      <c r="I26" s="147">
        <v>0.49258313216496702</v>
      </c>
      <c r="J26" s="147">
        <v>2.0377590127313798</v>
      </c>
      <c r="K26" s="147">
        <v>0</v>
      </c>
      <c r="L26" s="147">
        <v>0.20887650584653</v>
      </c>
      <c r="M26" s="147">
        <v>1.6330375029289901</v>
      </c>
      <c r="N26" s="147">
        <v>148.088489225415</v>
      </c>
      <c r="O26" s="140">
        <v>5.9740833359038299E-2</v>
      </c>
    </row>
    <row r="27" spans="1:15" x14ac:dyDescent="0.45">
      <c r="A27" s="145"/>
      <c r="B27" s="145" t="s">
        <v>260</v>
      </c>
      <c r="C27" s="146">
        <v>146.750556804344</v>
      </c>
      <c r="D27" s="147">
        <v>38.215882300363702</v>
      </c>
      <c r="E27" s="147">
        <v>3.28477795456942</v>
      </c>
      <c r="F27" s="147">
        <v>100.67001156162701</v>
      </c>
      <c r="G27" s="147">
        <v>3.4048093670085602</v>
      </c>
      <c r="H27" s="147">
        <v>4.8536327057964899</v>
      </c>
      <c r="I27" s="147">
        <v>0.41904820270320398</v>
      </c>
      <c r="J27" s="147">
        <v>3.0247957890041799</v>
      </c>
      <c r="K27" s="147">
        <v>0</v>
      </c>
      <c r="L27" s="147">
        <v>0.26611363035500402</v>
      </c>
      <c r="M27" s="147">
        <v>2.2156016203746298</v>
      </c>
      <c r="N27" s="147">
        <v>156.354673131802</v>
      </c>
      <c r="O27" s="140">
        <v>6.5445178107655294E-2</v>
      </c>
    </row>
    <row r="28" spans="1:15" x14ac:dyDescent="0.45">
      <c r="A28" s="145"/>
      <c r="B28" s="145" t="s">
        <v>609</v>
      </c>
      <c r="C28" s="146">
        <v>30.7773091347355</v>
      </c>
      <c r="D28" s="147">
        <v>8.3466187725394292</v>
      </c>
      <c r="E28" s="147">
        <v>0.60729504487944597</v>
      </c>
      <c r="F28" s="147">
        <v>22.9632326862003</v>
      </c>
      <c r="G28" s="147">
        <v>0</v>
      </c>
      <c r="H28" s="147">
        <v>0</v>
      </c>
      <c r="I28" s="147">
        <v>0</v>
      </c>
      <c r="J28" s="147">
        <v>0</v>
      </c>
      <c r="K28" s="147">
        <v>0</v>
      </c>
      <c r="L28" s="147">
        <v>0</v>
      </c>
      <c r="M28" s="147">
        <v>0.40962399765734198</v>
      </c>
      <c r="N28" s="147">
        <v>32.326770501276499</v>
      </c>
      <c r="O28" s="140">
        <v>5.0344276679870299E-2</v>
      </c>
    </row>
    <row r="29" spans="1:15" x14ac:dyDescent="0.45">
      <c r="A29" s="145"/>
      <c r="B29" s="145" t="s">
        <v>610</v>
      </c>
      <c r="C29" s="146">
        <v>35.067262893877199</v>
      </c>
      <c r="D29" s="147">
        <v>10.5178319511355</v>
      </c>
      <c r="E29" s="147">
        <v>0.72842969281811998</v>
      </c>
      <c r="F29" s="147">
        <v>26.3172842366927</v>
      </c>
      <c r="G29" s="147">
        <v>0</v>
      </c>
      <c r="H29" s="147">
        <v>0</v>
      </c>
      <c r="I29" s="147">
        <v>0</v>
      </c>
      <c r="J29" s="147">
        <v>0</v>
      </c>
      <c r="K29" s="147">
        <v>0</v>
      </c>
      <c r="L29" s="147">
        <v>0</v>
      </c>
      <c r="M29" s="147">
        <v>0.49133000244952801</v>
      </c>
      <c r="N29" s="147">
        <v>38.054875883095903</v>
      </c>
      <c r="O29" s="140">
        <v>8.5196640475190502E-2</v>
      </c>
    </row>
    <row r="30" spans="1:15" x14ac:dyDescent="0.45">
      <c r="A30" s="145"/>
      <c r="B30" s="145" t="s">
        <v>262</v>
      </c>
      <c r="C30" s="146">
        <v>175.92416778348999</v>
      </c>
      <c r="D30" s="147">
        <v>40.079009159088898</v>
      </c>
      <c r="E30" s="147">
        <v>3.7459788610635898</v>
      </c>
      <c r="F30" s="147">
        <v>125.629840344396</v>
      </c>
      <c r="G30" s="147">
        <v>6.6161367256390298</v>
      </c>
      <c r="H30" s="147">
        <v>8.0395907120461505</v>
      </c>
      <c r="I30" s="147">
        <v>0.62665287128404101</v>
      </c>
      <c r="J30" s="147">
        <v>0.67848710621961805</v>
      </c>
      <c r="K30" s="147">
        <v>0</v>
      </c>
      <c r="L30" s="147">
        <v>0.34344920371759502</v>
      </c>
      <c r="M30" s="147">
        <v>2.52668431611843</v>
      </c>
      <c r="N30" s="147">
        <v>188.285829299574</v>
      </c>
      <c r="O30" s="140">
        <v>7.0266988736287506E-2</v>
      </c>
    </row>
    <row r="31" spans="1:15" x14ac:dyDescent="0.45">
      <c r="A31" s="145"/>
      <c r="B31" s="145" t="s">
        <v>264</v>
      </c>
      <c r="C31" s="146">
        <v>997.58757546372897</v>
      </c>
      <c r="D31" s="147">
        <v>473.80913798893903</v>
      </c>
      <c r="E31" s="147">
        <v>36.610887934345101</v>
      </c>
      <c r="F31" s="147">
        <v>398.40533411612</v>
      </c>
      <c r="G31" s="147">
        <v>67.918343622448603</v>
      </c>
      <c r="H31" s="147">
        <v>66.754949216885194</v>
      </c>
      <c r="I31" s="147">
        <v>3.7801993492920398</v>
      </c>
      <c r="J31" s="147">
        <v>3.6652510351724001</v>
      </c>
      <c r="K31" s="147">
        <v>0</v>
      </c>
      <c r="L31" s="147">
        <v>2.4115561542846802</v>
      </c>
      <c r="M31" s="147">
        <v>24.6942544407299</v>
      </c>
      <c r="N31" s="147">
        <v>1078.04991385822</v>
      </c>
      <c r="O31" s="140">
        <v>8.0656917120369501E-2</v>
      </c>
    </row>
    <row r="32" spans="1:15" x14ac:dyDescent="0.45">
      <c r="A32" s="145"/>
      <c r="B32" s="145" t="s">
        <v>611</v>
      </c>
      <c r="C32" s="146">
        <v>10.6288858063626</v>
      </c>
      <c r="D32" s="147">
        <v>2.23059342702678</v>
      </c>
      <c r="E32" s="147">
        <v>0.22794023309939401</v>
      </c>
      <c r="F32" s="147">
        <v>6.1289152412063199</v>
      </c>
      <c r="G32" s="147">
        <v>0</v>
      </c>
      <c r="H32" s="147">
        <v>0</v>
      </c>
      <c r="I32" s="147">
        <v>0</v>
      </c>
      <c r="J32" s="147">
        <v>1.0208199108415501</v>
      </c>
      <c r="K32" s="147">
        <v>0</v>
      </c>
      <c r="L32" s="147">
        <v>0.86722468669182695</v>
      </c>
      <c r="M32" s="147">
        <v>0.15374698321770999</v>
      </c>
      <c r="N32" s="147">
        <v>10.629240482083601</v>
      </c>
      <c r="O32" s="140">
        <v>3.33690404996645E-5</v>
      </c>
    </row>
    <row r="33" spans="1:15" x14ac:dyDescent="0.45">
      <c r="A33" s="145"/>
      <c r="B33" s="145" t="s">
        <v>266</v>
      </c>
      <c r="C33" s="146">
        <v>133.32683603455399</v>
      </c>
      <c r="D33" s="147">
        <v>58.5817621170021</v>
      </c>
      <c r="E33" s="147">
        <v>4.5548600799148202</v>
      </c>
      <c r="F33" s="147">
        <v>59.769831233796801</v>
      </c>
      <c r="G33" s="147">
        <v>8.3490824415241995</v>
      </c>
      <c r="H33" s="147">
        <v>8.8133580083207494</v>
      </c>
      <c r="I33" s="147">
        <v>0.51598112703528198</v>
      </c>
      <c r="J33" s="147">
        <v>1.0058997833035701</v>
      </c>
      <c r="K33" s="147">
        <v>0</v>
      </c>
      <c r="L33" s="147">
        <v>0.34056668160696801</v>
      </c>
      <c r="M33" s="147">
        <v>3.0722793357081901</v>
      </c>
      <c r="N33" s="147">
        <v>145.00362080821299</v>
      </c>
      <c r="O33" s="140">
        <v>8.7580153560622695E-2</v>
      </c>
    </row>
    <row r="34" spans="1:15" x14ac:dyDescent="0.45">
      <c r="A34" s="145"/>
      <c r="B34" s="145" t="s">
        <v>268</v>
      </c>
      <c r="C34" s="146">
        <v>147.475673848848</v>
      </c>
      <c r="D34" s="147">
        <v>63.884723490188101</v>
      </c>
      <c r="E34" s="147">
        <v>4.9371550407546998</v>
      </c>
      <c r="F34" s="147">
        <v>65.0283148546213</v>
      </c>
      <c r="G34" s="147">
        <v>10.875315135204501</v>
      </c>
      <c r="H34" s="147">
        <v>10.734457532584299</v>
      </c>
      <c r="I34" s="147">
        <v>0.60998716078272297</v>
      </c>
      <c r="J34" s="147">
        <v>0.211273758934652</v>
      </c>
      <c r="K34" s="147">
        <v>0</v>
      </c>
      <c r="L34" s="147">
        <v>0.32541103129209897</v>
      </c>
      <c r="M34" s="147">
        <v>3.3301394749964501</v>
      </c>
      <c r="N34" s="147">
        <v>159.93677747935899</v>
      </c>
      <c r="O34" s="140">
        <v>8.4495993849690101E-2</v>
      </c>
    </row>
    <row r="35" spans="1:15" x14ac:dyDescent="0.45">
      <c r="A35" s="145"/>
      <c r="B35" s="145" t="s">
        <v>612</v>
      </c>
      <c r="C35" s="146">
        <v>9.1016235687018305</v>
      </c>
      <c r="D35" s="147">
        <v>4.1579307457285104</v>
      </c>
      <c r="E35" s="147">
        <v>0.299091936297598</v>
      </c>
      <c r="F35" s="147">
        <v>4.26167593935629</v>
      </c>
      <c r="G35" s="147">
        <v>0</v>
      </c>
      <c r="H35" s="147">
        <v>0</v>
      </c>
      <c r="I35" s="147">
        <v>0</v>
      </c>
      <c r="J35" s="147">
        <v>0.703262865711487</v>
      </c>
      <c r="K35" s="147">
        <v>0</v>
      </c>
      <c r="L35" s="147">
        <v>0.13387500107029299</v>
      </c>
      <c r="M35" s="147">
        <v>0.201739235068888</v>
      </c>
      <c r="N35" s="147">
        <v>9.7575757232330709</v>
      </c>
      <c r="O35" s="140">
        <v>7.2069796073184894E-2</v>
      </c>
    </row>
    <row r="36" spans="1:15" x14ac:dyDescent="0.45">
      <c r="A36" s="145"/>
      <c r="B36" s="145" t="s">
        <v>270</v>
      </c>
      <c r="C36" s="146">
        <v>234.34981099002499</v>
      </c>
      <c r="D36" s="147">
        <v>84.754436825109593</v>
      </c>
      <c r="E36" s="147">
        <v>6.9660819106182501</v>
      </c>
      <c r="F36" s="147">
        <v>124.99993129772901</v>
      </c>
      <c r="G36" s="147">
        <v>14.8751633622442</v>
      </c>
      <c r="H36" s="147">
        <v>15.1809804987876</v>
      </c>
      <c r="I36" s="147">
        <v>0.93831913950907697</v>
      </c>
      <c r="J36" s="147">
        <v>0.33147085353212402</v>
      </c>
      <c r="K36" s="147">
        <v>0</v>
      </c>
      <c r="L36" s="147">
        <v>0.46621799631833499</v>
      </c>
      <c r="M36" s="147">
        <v>4.6986622969882799</v>
      </c>
      <c r="N36" s="147">
        <v>253.21126418083699</v>
      </c>
      <c r="O36" s="140">
        <v>8.0484183499574605E-2</v>
      </c>
    </row>
    <row r="37" spans="1:15" x14ac:dyDescent="0.45">
      <c r="A37" s="145"/>
      <c r="B37" s="145" t="s">
        <v>613</v>
      </c>
      <c r="C37" s="146">
        <v>8.6507905244692793</v>
      </c>
      <c r="D37" s="147">
        <v>3.0258723212300702</v>
      </c>
      <c r="E37" s="147">
        <v>0.27625626082639199</v>
      </c>
      <c r="F37" s="147">
        <v>4.7788892670390704</v>
      </c>
      <c r="G37" s="147">
        <v>0</v>
      </c>
      <c r="H37" s="147">
        <v>0</v>
      </c>
      <c r="I37" s="147">
        <v>0</v>
      </c>
      <c r="J37" s="147">
        <v>0.69740060068119103</v>
      </c>
      <c r="K37" s="147">
        <v>8.9456178224947294E-2</v>
      </c>
      <c r="L37" s="147">
        <v>0.123653641992592</v>
      </c>
      <c r="M37" s="147">
        <v>0.186336466254068</v>
      </c>
      <c r="N37" s="147">
        <v>9.1778647362483294</v>
      </c>
      <c r="O37" s="140">
        <v>6.0927866683188697E-2</v>
      </c>
    </row>
    <row r="38" spans="1:15" x14ac:dyDescent="0.45">
      <c r="A38" s="145"/>
      <c r="B38" s="145" t="s">
        <v>272</v>
      </c>
      <c r="C38" s="146">
        <v>302.27461129725998</v>
      </c>
      <c r="D38" s="147">
        <v>58.0207784336258</v>
      </c>
      <c r="E38" s="147">
        <v>5.6108899466929003</v>
      </c>
      <c r="F38" s="147">
        <v>227.997304282806</v>
      </c>
      <c r="G38" s="147">
        <v>13.4387485802126</v>
      </c>
      <c r="H38" s="147">
        <v>15.328276991202101</v>
      </c>
      <c r="I38" s="147">
        <v>1.1811784797165801</v>
      </c>
      <c r="J38" s="147">
        <v>1.03801245625714</v>
      </c>
      <c r="K38" s="147">
        <v>0</v>
      </c>
      <c r="L38" s="147">
        <v>0.47838655373778999</v>
      </c>
      <c r="M38" s="147">
        <v>3.7853414855588099</v>
      </c>
      <c r="N38" s="147">
        <v>326.87891720981003</v>
      </c>
      <c r="O38" s="140">
        <v>8.1397196433259197E-2</v>
      </c>
    </row>
    <row r="39" spans="1:15" x14ac:dyDescent="0.45">
      <c r="A39" s="145"/>
      <c r="B39" s="145" t="s">
        <v>274</v>
      </c>
      <c r="C39" s="146">
        <v>92.851047874718603</v>
      </c>
      <c r="D39" s="147">
        <v>18.6692551313933</v>
      </c>
      <c r="E39" s="147">
        <v>1.7202943262853101</v>
      </c>
      <c r="F39" s="147">
        <v>70.994810686196502</v>
      </c>
      <c r="G39" s="147">
        <v>1.5248758981622701</v>
      </c>
      <c r="H39" s="147">
        <v>2.8289042258672401</v>
      </c>
      <c r="I39" s="147">
        <v>0.244239202868648</v>
      </c>
      <c r="J39" s="147">
        <v>2.29363325975469</v>
      </c>
      <c r="K39" s="147">
        <v>0</v>
      </c>
      <c r="L39" s="147">
        <v>0.203085568297941</v>
      </c>
      <c r="M39" s="147">
        <v>1.1603484011709699</v>
      </c>
      <c r="N39" s="147">
        <v>99.639446699996796</v>
      </c>
      <c r="O39" s="140">
        <v>7.3110632358588196E-2</v>
      </c>
    </row>
    <row r="40" spans="1:15" x14ac:dyDescent="0.45">
      <c r="A40" s="145"/>
      <c r="B40" s="145" t="s">
        <v>276</v>
      </c>
      <c r="C40" s="146">
        <v>437.744555629628</v>
      </c>
      <c r="D40" s="147">
        <v>175.13233693658901</v>
      </c>
      <c r="E40" s="147">
        <v>14.2327406441708</v>
      </c>
      <c r="F40" s="147">
        <v>221.53610038996999</v>
      </c>
      <c r="G40" s="147">
        <v>23.388296342689902</v>
      </c>
      <c r="H40" s="147">
        <v>24.311548322104301</v>
      </c>
      <c r="I40" s="147">
        <v>1.55061630056049</v>
      </c>
      <c r="J40" s="147">
        <v>2.0135248354307</v>
      </c>
      <c r="K40" s="147">
        <v>0</v>
      </c>
      <c r="L40" s="147">
        <v>0.98389319496139005</v>
      </c>
      <c r="M40" s="147">
        <v>9.6000654324086998</v>
      </c>
      <c r="N40" s="147">
        <v>472.74912239888499</v>
      </c>
      <c r="O40" s="140">
        <v>7.9965738737534806E-2</v>
      </c>
    </row>
    <row r="41" spans="1:15" x14ac:dyDescent="0.45">
      <c r="A41" s="145"/>
      <c r="B41" s="145" t="s">
        <v>614</v>
      </c>
      <c r="C41" s="146">
        <v>15.3829885306302</v>
      </c>
      <c r="D41" s="147">
        <v>3.4874836012020798</v>
      </c>
      <c r="E41" s="147">
        <v>0.35637952454270599</v>
      </c>
      <c r="F41" s="147">
        <v>10.2955796478564</v>
      </c>
      <c r="G41" s="147">
        <v>0</v>
      </c>
      <c r="H41" s="147">
        <v>0</v>
      </c>
      <c r="I41" s="147">
        <v>0</v>
      </c>
      <c r="J41" s="147">
        <v>1.6569477344657599</v>
      </c>
      <c r="K41" s="147">
        <v>2.32171788172249E-2</v>
      </c>
      <c r="L41" s="147">
        <v>0.15951720337292399</v>
      </c>
      <c r="M41" s="147">
        <v>0.24038004680043101</v>
      </c>
      <c r="N41" s="147">
        <v>16.219504937057501</v>
      </c>
      <c r="O41" s="140">
        <v>5.43793167863151E-2</v>
      </c>
    </row>
    <row r="42" spans="1:15" x14ac:dyDescent="0.45">
      <c r="A42" s="145"/>
      <c r="B42" s="145" t="s">
        <v>615</v>
      </c>
      <c r="C42" s="146">
        <v>11.5429934226896</v>
      </c>
      <c r="D42" s="147">
        <v>4.6404466271371101</v>
      </c>
      <c r="E42" s="147">
        <v>0.404669503865278</v>
      </c>
      <c r="F42" s="147">
        <v>4.7543699328347904</v>
      </c>
      <c r="G42" s="147">
        <v>0</v>
      </c>
      <c r="H42" s="147">
        <v>0</v>
      </c>
      <c r="I42" s="147">
        <v>0</v>
      </c>
      <c r="J42" s="147">
        <v>1.3906002569973701</v>
      </c>
      <c r="K42" s="147">
        <v>0.49576908748545501</v>
      </c>
      <c r="L42" s="147">
        <v>0.18113203228984001</v>
      </c>
      <c r="M42" s="147">
        <v>0.27295193849006799</v>
      </c>
      <c r="N42" s="147">
        <v>12.1399393790999</v>
      </c>
      <c r="O42" s="140">
        <v>5.1715004466422299E-2</v>
      </c>
    </row>
    <row r="43" spans="1:15" x14ac:dyDescent="0.45">
      <c r="A43" s="145"/>
      <c r="B43" s="145" t="s">
        <v>278</v>
      </c>
      <c r="C43" s="146">
        <v>281.30238254013102</v>
      </c>
      <c r="D43" s="147">
        <v>114.133131657251</v>
      </c>
      <c r="E43" s="147">
        <v>9.0267921360010703</v>
      </c>
      <c r="F43" s="147">
        <v>141.64234955557799</v>
      </c>
      <c r="G43" s="147">
        <v>13.3446916604085</v>
      </c>
      <c r="H43" s="147">
        <v>13.701860134271</v>
      </c>
      <c r="I43" s="147">
        <v>0.90654982286475205</v>
      </c>
      <c r="J43" s="147">
        <v>3.0969389460522199</v>
      </c>
      <c r="K43" s="147">
        <v>0</v>
      </c>
      <c r="L43" s="147">
        <v>0.92138509057192597</v>
      </c>
      <c r="M43" s="147">
        <v>6.0886232329546397</v>
      </c>
      <c r="N43" s="147">
        <v>302.862322235953</v>
      </c>
      <c r="O43" s="140">
        <v>7.6643288624637998E-2</v>
      </c>
    </row>
    <row r="44" spans="1:15" x14ac:dyDescent="0.45">
      <c r="A44" s="145"/>
      <c r="B44" s="145" t="s">
        <v>616</v>
      </c>
      <c r="C44" s="146">
        <v>8.7839975051604906</v>
      </c>
      <c r="D44" s="147">
        <v>1.6595041056195501</v>
      </c>
      <c r="E44" s="147">
        <v>0.16958166740224501</v>
      </c>
      <c r="F44" s="147">
        <v>6.6637214886088101</v>
      </c>
      <c r="G44" s="147">
        <v>0</v>
      </c>
      <c r="H44" s="147">
        <v>0</v>
      </c>
      <c r="I44" s="147">
        <v>0</v>
      </c>
      <c r="J44" s="147">
        <v>0.71282813859234695</v>
      </c>
      <c r="K44" s="147">
        <v>0</v>
      </c>
      <c r="L44" s="147">
        <v>7.5905576679882097E-2</v>
      </c>
      <c r="M44" s="147">
        <v>0.114383822870687</v>
      </c>
      <c r="N44" s="147">
        <v>9.3959247997735194</v>
      </c>
      <c r="O44" s="140">
        <v>6.9663873908608398E-2</v>
      </c>
    </row>
    <row r="45" spans="1:15" x14ac:dyDescent="0.45">
      <c r="A45" s="145"/>
      <c r="B45" s="145" t="s">
        <v>617</v>
      </c>
      <c r="C45" s="146">
        <v>242.724157451064</v>
      </c>
      <c r="D45" s="147">
        <v>66.012639105191894</v>
      </c>
      <c r="E45" s="147">
        <v>6.04387917175828</v>
      </c>
      <c r="F45" s="147">
        <v>161.54880557602499</v>
      </c>
      <c r="G45" s="147">
        <v>9.4591067873041705</v>
      </c>
      <c r="H45" s="147">
        <v>10.815794770487001</v>
      </c>
      <c r="I45" s="147">
        <v>0.82934554792135795</v>
      </c>
      <c r="J45" s="147">
        <v>0.82179433881160702</v>
      </c>
      <c r="K45" s="147">
        <v>0</v>
      </c>
      <c r="L45" s="147">
        <v>0.66993671571691105</v>
      </c>
      <c r="M45" s="147">
        <v>4.0766312680808099</v>
      </c>
      <c r="N45" s="147">
        <v>260.27793328129701</v>
      </c>
      <c r="O45" s="140">
        <v>7.2319854828510902E-2</v>
      </c>
    </row>
    <row r="46" spans="1:15" x14ac:dyDescent="0.45">
      <c r="A46" s="145"/>
      <c r="B46" s="145" t="s">
        <v>618</v>
      </c>
      <c r="C46" s="146">
        <v>396.15285777936202</v>
      </c>
      <c r="D46" s="147">
        <v>120.251222364029</v>
      </c>
      <c r="E46" s="147">
        <v>10.4247101835403</v>
      </c>
      <c r="F46" s="147">
        <v>245.15798525543599</v>
      </c>
      <c r="G46" s="147">
        <v>17.0157195369353</v>
      </c>
      <c r="H46" s="147">
        <v>19.073931163821001</v>
      </c>
      <c r="I46" s="147">
        <v>1.36914695902067</v>
      </c>
      <c r="J46" s="147">
        <v>3.4296501747376</v>
      </c>
      <c r="K46" s="147">
        <v>0</v>
      </c>
      <c r="L46" s="147">
        <v>0.83005842416231002</v>
      </c>
      <c r="M46" s="147">
        <v>7.0315269834165699</v>
      </c>
      <c r="N46" s="147">
        <v>424.58395104509901</v>
      </c>
      <c r="O46" s="140">
        <v>7.1767987299415498E-2</v>
      </c>
    </row>
    <row r="47" spans="1:15" x14ac:dyDescent="0.45">
      <c r="A47" s="145"/>
      <c r="B47" s="145" t="s">
        <v>619</v>
      </c>
      <c r="C47" s="146">
        <v>11.2783220625418</v>
      </c>
      <c r="D47" s="147">
        <v>2.9075624528137598</v>
      </c>
      <c r="E47" s="147">
        <v>0.29389377974689301</v>
      </c>
      <c r="F47" s="147">
        <v>6.51914082830932</v>
      </c>
      <c r="G47" s="147">
        <v>0</v>
      </c>
      <c r="H47" s="147">
        <v>0</v>
      </c>
      <c r="I47" s="147">
        <v>0</v>
      </c>
      <c r="J47" s="147">
        <v>1.3333595299001899</v>
      </c>
      <c r="K47" s="147">
        <v>0</v>
      </c>
      <c r="L47" s="147">
        <v>0.131548280990849</v>
      </c>
      <c r="M47" s="147">
        <v>0.19823304007181899</v>
      </c>
      <c r="N47" s="147">
        <v>11.383737911832799</v>
      </c>
      <c r="O47" s="140">
        <v>9.34676707283821E-3</v>
      </c>
    </row>
    <row r="48" spans="1:15" x14ac:dyDescent="0.45">
      <c r="A48" s="145"/>
      <c r="B48" s="145" t="s">
        <v>284</v>
      </c>
      <c r="C48" s="146">
        <v>230.989749009245</v>
      </c>
      <c r="D48" s="147">
        <v>38.479507657879303</v>
      </c>
      <c r="E48" s="147">
        <v>3.932150000384</v>
      </c>
      <c r="F48" s="147">
        <v>181.78866067647601</v>
      </c>
      <c r="G48" s="147">
        <v>7.7305109151890496</v>
      </c>
      <c r="H48" s="147">
        <v>9.3529399587113708</v>
      </c>
      <c r="I48" s="147">
        <v>0.80355728383484304</v>
      </c>
      <c r="J48" s="147">
        <v>0.25294252205784501</v>
      </c>
      <c r="K48" s="147">
        <v>0</v>
      </c>
      <c r="L48" s="147">
        <v>0.42485061831884702</v>
      </c>
      <c r="M48" s="147">
        <v>2.6522578117897702</v>
      </c>
      <c r="N48" s="147">
        <v>245.41737744464101</v>
      </c>
      <c r="O48" s="140">
        <v>6.2460037717168501E-2</v>
      </c>
    </row>
    <row r="49" spans="1:15" x14ac:dyDescent="0.45">
      <c r="A49" s="145"/>
      <c r="B49" s="145" t="s">
        <v>620</v>
      </c>
      <c r="C49" s="146">
        <v>11.961865331925701</v>
      </c>
      <c r="D49" s="147">
        <v>1.746451727245</v>
      </c>
      <c r="E49" s="147">
        <v>0.178466684685613</v>
      </c>
      <c r="F49" s="147">
        <v>8.9189463863535696</v>
      </c>
      <c r="G49" s="147">
        <v>0</v>
      </c>
      <c r="H49" s="147">
        <v>0</v>
      </c>
      <c r="I49" s="147">
        <v>0</v>
      </c>
      <c r="J49" s="147">
        <v>0.36290359409113299</v>
      </c>
      <c r="K49" s="147">
        <v>0</v>
      </c>
      <c r="L49" s="147">
        <v>0.63499783680836697</v>
      </c>
      <c r="M49" s="147">
        <v>0.120376797474864</v>
      </c>
      <c r="N49" s="147">
        <v>11.9621430266585</v>
      </c>
      <c r="O49" s="140">
        <v>2.3215002437071399E-5</v>
      </c>
    </row>
    <row r="50" spans="1:15" x14ac:dyDescent="0.45">
      <c r="A50" s="145"/>
      <c r="B50" s="145" t="s">
        <v>621</v>
      </c>
      <c r="C50" s="146">
        <v>7.7774704722230199</v>
      </c>
      <c r="D50" s="147">
        <v>2.4115391382617202</v>
      </c>
      <c r="E50" s="147">
        <v>0.24060164694304001</v>
      </c>
      <c r="F50" s="147">
        <v>5.08472862461874</v>
      </c>
      <c r="G50" s="147">
        <v>0</v>
      </c>
      <c r="H50" s="147">
        <v>0</v>
      </c>
      <c r="I50" s="147">
        <v>0</v>
      </c>
      <c r="J50" s="147">
        <v>0.35943024799766998</v>
      </c>
      <c r="K50" s="147">
        <v>0</v>
      </c>
      <c r="L50" s="147">
        <v>0.10769446391889401</v>
      </c>
      <c r="M50" s="147">
        <v>0.162287203742637</v>
      </c>
      <c r="N50" s="147">
        <v>8.3662813254826993</v>
      </c>
      <c r="O50" s="140">
        <v>7.5707243809230607E-2</v>
      </c>
    </row>
    <row r="51" spans="1:15" x14ac:dyDescent="0.45">
      <c r="A51" s="145"/>
      <c r="B51" s="145" t="s">
        <v>622</v>
      </c>
      <c r="C51" s="146">
        <v>9.09652829126893</v>
      </c>
      <c r="D51" s="147">
        <v>2.8979371456810599</v>
      </c>
      <c r="E51" s="147">
        <v>0.29613485832042002</v>
      </c>
      <c r="F51" s="147">
        <v>6.1257536170963203</v>
      </c>
      <c r="G51" s="147">
        <v>0</v>
      </c>
      <c r="H51" s="147">
        <v>0</v>
      </c>
      <c r="I51" s="147">
        <v>0</v>
      </c>
      <c r="J51" s="147">
        <v>0.351943575749324</v>
      </c>
      <c r="K51" s="147">
        <v>0</v>
      </c>
      <c r="L51" s="147">
        <v>0.13255139862801901</v>
      </c>
      <c r="M51" s="147">
        <v>0.199744666387171</v>
      </c>
      <c r="N51" s="147">
        <v>10.0040652618623</v>
      </c>
      <c r="O51" s="140">
        <v>9.9767399334585602E-2</v>
      </c>
    </row>
    <row r="52" spans="1:15" x14ac:dyDescent="0.45">
      <c r="A52" s="145"/>
      <c r="B52" s="145" t="s">
        <v>623</v>
      </c>
      <c r="C52" s="146">
        <v>438.1021433441</v>
      </c>
      <c r="D52" s="147">
        <v>54.443952069152701</v>
      </c>
      <c r="E52" s="147">
        <v>5.5635271649861897</v>
      </c>
      <c r="F52" s="147">
        <v>376.37057505057697</v>
      </c>
      <c r="G52" s="147">
        <v>5.0408257647234</v>
      </c>
      <c r="H52" s="147">
        <v>13.0666990271563</v>
      </c>
      <c r="I52" s="147">
        <v>1.1281399134308501</v>
      </c>
      <c r="J52" s="147">
        <v>5.8436856639480297</v>
      </c>
      <c r="K52" s="147">
        <v>0</v>
      </c>
      <c r="L52" s="147">
        <v>0.45418161210232899</v>
      </c>
      <c r="M52" s="147">
        <v>3.7526310698951701</v>
      </c>
      <c r="N52" s="147">
        <v>465.66421733597201</v>
      </c>
      <c r="O52" s="140">
        <v>6.29124381393944E-2</v>
      </c>
    </row>
    <row r="53" spans="1:15" x14ac:dyDescent="0.45">
      <c r="A53" s="145"/>
      <c r="B53" s="145" t="s">
        <v>624</v>
      </c>
      <c r="C53" s="146">
        <v>28.478634400178599</v>
      </c>
      <c r="D53" s="147">
        <v>7.5532907262189104</v>
      </c>
      <c r="E53" s="147">
        <v>0.52590285730986297</v>
      </c>
      <c r="F53" s="147">
        <v>22.496673122498201</v>
      </c>
      <c r="G53" s="147">
        <v>0</v>
      </c>
      <c r="H53" s="147">
        <v>0</v>
      </c>
      <c r="I53" s="147">
        <v>0</v>
      </c>
      <c r="J53" s="147">
        <v>0</v>
      </c>
      <c r="K53" s="147">
        <v>0</v>
      </c>
      <c r="L53" s="147">
        <v>0</v>
      </c>
      <c r="M53" s="147">
        <v>0.35472449405811501</v>
      </c>
      <c r="N53" s="147">
        <v>30.9305912000851</v>
      </c>
      <c r="O53" s="140">
        <v>8.6098117116566703E-2</v>
      </c>
    </row>
    <row r="54" spans="1:15" x14ac:dyDescent="0.45">
      <c r="A54" s="145"/>
      <c r="B54" s="145" t="s">
        <v>625</v>
      </c>
      <c r="C54" s="146">
        <v>14.1480444097629</v>
      </c>
      <c r="D54" s="147">
        <v>5.9642865075989899</v>
      </c>
      <c r="E54" s="147">
        <v>0.43585021970645699</v>
      </c>
      <c r="F54" s="147">
        <v>7.4672269347171696</v>
      </c>
      <c r="G54" s="147">
        <v>0</v>
      </c>
      <c r="H54" s="147">
        <v>0</v>
      </c>
      <c r="I54" s="147">
        <v>0</v>
      </c>
      <c r="J54" s="147">
        <v>0.57631206120523504</v>
      </c>
      <c r="K54" s="147">
        <v>0</v>
      </c>
      <c r="L54" s="147">
        <v>0.19508867190467</v>
      </c>
      <c r="M54" s="147">
        <v>0.29398346537021602</v>
      </c>
      <c r="N54" s="147">
        <v>14.932747860502699</v>
      </c>
      <c r="O54" s="140">
        <v>5.5463739582152401E-2</v>
      </c>
    </row>
    <row r="55" spans="1:15" x14ac:dyDescent="0.45">
      <c r="A55" s="145"/>
      <c r="B55" s="145" t="s">
        <v>288</v>
      </c>
      <c r="C55" s="146">
        <v>148.90239268808</v>
      </c>
      <c r="D55" s="147">
        <v>42.558788888276901</v>
      </c>
      <c r="E55" s="147">
        <v>3.6802726655609601</v>
      </c>
      <c r="F55" s="147">
        <v>94.446308761462603</v>
      </c>
      <c r="G55" s="147">
        <v>7.6284484554042598</v>
      </c>
      <c r="H55" s="147">
        <v>7.8405834499255702</v>
      </c>
      <c r="I55" s="147">
        <v>0.55127987154895097</v>
      </c>
      <c r="J55" s="147">
        <v>4.6550000000000001E-2</v>
      </c>
      <c r="K55" s="147">
        <v>0</v>
      </c>
      <c r="L55" s="147">
        <v>0.271021401147853</v>
      </c>
      <c r="M55" s="147">
        <v>2.4823650933267798</v>
      </c>
      <c r="N55" s="147">
        <v>159.50561858665401</v>
      </c>
      <c r="O55" s="140">
        <v>7.1209237858154403E-2</v>
      </c>
    </row>
    <row r="56" spans="1:15" x14ac:dyDescent="0.45">
      <c r="A56" s="145"/>
      <c r="B56" s="145" t="s">
        <v>290</v>
      </c>
      <c r="C56" s="146">
        <v>167.15083703001</v>
      </c>
      <c r="D56" s="147">
        <v>49.799743639265103</v>
      </c>
      <c r="E56" s="147">
        <v>4.3159415173207298</v>
      </c>
      <c r="F56" s="147">
        <v>103.62276975543701</v>
      </c>
      <c r="G56" s="147">
        <v>8.4363993416483805</v>
      </c>
      <c r="H56" s="147">
        <v>8.9745975395776494</v>
      </c>
      <c r="I56" s="147">
        <v>0.62141634976714799</v>
      </c>
      <c r="J56" s="147">
        <v>0.59382030683772702</v>
      </c>
      <c r="K56" s="147">
        <v>0</v>
      </c>
      <c r="L56" s="147">
        <v>0.31065785904807097</v>
      </c>
      <c r="M56" s="147">
        <v>2.9111273728176199</v>
      </c>
      <c r="N56" s="147">
        <v>179.58647368171901</v>
      </c>
      <c r="O56" s="140">
        <v>7.4397692962055298E-2</v>
      </c>
    </row>
    <row r="57" spans="1:15" x14ac:dyDescent="0.45">
      <c r="A57" s="145"/>
      <c r="B57" s="145" t="s">
        <v>626</v>
      </c>
      <c r="C57" s="146">
        <v>17.973677265989998</v>
      </c>
      <c r="D57" s="147">
        <v>4.2724597665480903</v>
      </c>
      <c r="E57" s="147">
        <v>0.43659479279302699</v>
      </c>
      <c r="F57" s="147">
        <v>9.3346413677689597</v>
      </c>
      <c r="G57" s="147">
        <v>0</v>
      </c>
      <c r="H57" s="147">
        <v>0</v>
      </c>
      <c r="I57" s="147">
        <v>0</v>
      </c>
      <c r="J57" s="147">
        <v>1.95691361346866</v>
      </c>
      <c r="K57" s="147">
        <v>0</v>
      </c>
      <c r="L57" s="147">
        <v>1.67926136688529</v>
      </c>
      <c r="M57" s="147">
        <v>0.294485701471696</v>
      </c>
      <c r="N57" s="147">
        <v>17.9743566089357</v>
      </c>
      <c r="O57" s="140">
        <v>3.7796547454949099E-5</v>
      </c>
    </row>
    <row r="58" spans="1:15" x14ac:dyDescent="0.45">
      <c r="A58" s="145"/>
      <c r="B58" s="145" t="s">
        <v>292</v>
      </c>
      <c r="C58" s="146">
        <v>422.999276574026</v>
      </c>
      <c r="D58" s="147">
        <v>65.403053784867893</v>
      </c>
      <c r="E58" s="147">
        <v>6.6834175803958704</v>
      </c>
      <c r="F58" s="147">
        <v>344.18754194785402</v>
      </c>
      <c r="G58" s="147">
        <v>15.171304412029</v>
      </c>
      <c r="H58" s="147">
        <v>18.8854033615231</v>
      </c>
      <c r="I58" s="147">
        <v>1.56873811491326</v>
      </c>
      <c r="J58" s="147">
        <v>2.0962814960937202</v>
      </c>
      <c r="K58" s="147">
        <v>0</v>
      </c>
      <c r="L58" s="147">
        <v>0</v>
      </c>
      <c r="M58" s="147">
        <v>4.5080035927086497</v>
      </c>
      <c r="N58" s="147">
        <v>458.50374429038499</v>
      </c>
      <c r="O58" s="140">
        <v>8.3935055406993503E-2</v>
      </c>
    </row>
    <row r="59" spans="1:15" x14ac:dyDescent="0.45">
      <c r="A59" s="145"/>
      <c r="B59" s="145" t="s">
        <v>627</v>
      </c>
      <c r="C59" s="146">
        <v>30.645432453276101</v>
      </c>
      <c r="D59" s="147">
        <v>9.0121856442273103</v>
      </c>
      <c r="E59" s="147">
        <v>0.62503387715821102</v>
      </c>
      <c r="F59" s="147">
        <v>22.1377351703252</v>
      </c>
      <c r="G59" s="147">
        <v>0</v>
      </c>
      <c r="H59" s="147">
        <v>0</v>
      </c>
      <c r="I59" s="147">
        <v>0</v>
      </c>
      <c r="J59" s="147">
        <v>0</v>
      </c>
      <c r="K59" s="147">
        <v>0</v>
      </c>
      <c r="L59" s="147">
        <v>0</v>
      </c>
      <c r="M59" s="147">
        <v>0.42158895074218899</v>
      </c>
      <c r="N59" s="147">
        <v>32.196543642452902</v>
      </c>
      <c r="O59" s="140">
        <v>5.0614759362320502E-2</v>
      </c>
    </row>
    <row r="60" spans="1:15" x14ac:dyDescent="0.45">
      <c r="A60" s="145"/>
      <c r="B60" s="145" t="s">
        <v>294</v>
      </c>
      <c r="C60" s="146">
        <v>264.44313774442298</v>
      </c>
      <c r="D60" s="147">
        <v>114.99790779858201</v>
      </c>
      <c r="E60" s="147">
        <v>9.3503329138870104</v>
      </c>
      <c r="F60" s="147">
        <v>122.978890429671</v>
      </c>
      <c r="G60" s="147">
        <v>12.8740526593001</v>
      </c>
      <c r="H60" s="147">
        <v>13.4721217890775</v>
      </c>
      <c r="I60" s="147">
        <v>0.86788937061122495</v>
      </c>
      <c r="J60" s="147">
        <v>3.2274450210085202</v>
      </c>
      <c r="K60" s="147">
        <v>0</v>
      </c>
      <c r="L60" s="147">
        <v>1.3228877036070801</v>
      </c>
      <c r="M60" s="147">
        <v>6.3068533467525096</v>
      </c>
      <c r="N60" s="147">
        <v>285.39838103249701</v>
      </c>
      <c r="O60" s="140">
        <v>7.9242908198762493E-2</v>
      </c>
    </row>
    <row r="61" spans="1:15" x14ac:dyDescent="0.45">
      <c r="A61" s="145"/>
      <c r="B61" s="145" t="s">
        <v>628</v>
      </c>
      <c r="C61" s="146">
        <v>11.3254945341641</v>
      </c>
      <c r="D61" s="147">
        <v>3.0460519790921001</v>
      </c>
      <c r="E61" s="147">
        <v>0.31127044028941903</v>
      </c>
      <c r="F61" s="147">
        <v>6.8135001816793297</v>
      </c>
      <c r="G61" s="147">
        <v>0</v>
      </c>
      <c r="H61" s="147">
        <v>0</v>
      </c>
      <c r="I61" s="147">
        <v>0</v>
      </c>
      <c r="J61" s="147">
        <v>1.2733957153906601</v>
      </c>
      <c r="K61" s="147">
        <v>0</v>
      </c>
      <c r="L61" s="147">
        <v>0.139326158514192</v>
      </c>
      <c r="M61" s="147">
        <v>0.20995370042235201</v>
      </c>
      <c r="N61" s="147">
        <v>11.7934981753881</v>
      </c>
      <c r="O61" s="140">
        <v>4.1323020360142002E-2</v>
      </c>
    </row>
    <row r="62" spans="1:15" x14ac:dyDescent="0.45">
      <c r="A62" s="145"/>
      <c r="B62" s="145" t="s">
        <v>629</v>
      </c>
      <c r="C62" s="146">
        <v>17.586914629402301</v>
      </c>
      <c r="D62" s="147">
        <v>4.68809435182773</v>
      </c>
      <c r="E62" s="147">
        <v>0.47906772537929898</v>
      </c>
      <c r="F62" s="147">
        <v>11.2669865372917</v>
      </c>
      <c r="G62" s="147">
        <v>0</v>
      </c>
      <c r="H62" s="147">
        <v>0</v>
      </c>
      <c r="I62" s="147">
        <v>0</v>
      </c>
      <c r="J62" s="147">
        <v>1.6039166657112101</v>
      </c>
      <c r="K62" s="147">
        <v>0</v>
      </c>
      <c r="L62" s="147">
        <v>0.21443303701803801</v>
      </c>
      <c r="M62" s="147">
        <v>0.32313393469958501</v>
      </c>
      <c r="N62" s="147">
        <v>18.575632251927601</v>
      </c>
      <c r="O62" s="140">
        <v>5.6218935689396503E-2</v>
      </c>
    </row>
    <row r="63" spans="1:15" x14ac:dyDescent="0.45">
      <c r="A63" s="145"/>
      <c r="B63" s="145" t="s">
        <v>630</v>
      </c>
      <c r="C63" s="146">
        <v>12.5402808860796</v>
      </c>
      <c r="D63" s="147">
        <v>3.3357085551244001</v>
      </c>
      <c r="E63" s="147">
        <v>0.34086991218018198</v>
      </c>
      <c r="F63" s="147">
        <v>7.9781693059033199</v>
      </c>
      <c r="G63" s="147">
        <v>0</v>
      </c>
      <c r="H63" s="147">
        <v>0</v>
      </c>
      <c r="I63" s="147">
        <v>0</v>
      </c>
      <c r="J63" s="147">
        <v>1.37340033025529</v>
      </c>
      <c r="K63" s="147">
        <v>0.19280198856667999</v>
      </c>
      <c r="L63" s="147">
        <v>0.15257502566883899</v>
      </c>
      <c r="M63" s="147">
        <v>0.229918744026059</v>
      </c>
      <c r="N63" s="147">
        <v>13.6034438617248</v>
      </c>
      <c r="O63" s="140">
        <v>8.4779837493539303E-2</v>
      </c>
    </row>
    <row r="64" spans="1:15" x14ac:dyDescent="0.45">
      <c r="A64" s="145"/>
      <c r="B64" s="145" t="s">
        <v>631</v>
      </c>
      <c r="C64" s="146">
        <v>10.8053186587484</v>
      </c>
      <c r="D64" s="147">
        <v>2.2635956156658499</v>
      </c>
      <c r="E64" s="147">
        <v>0.231312665956696</v>
      </c>
      <c r="F64" s="147">
        <v>8.5382425802901203</v>
      </c>
      <c r="G64" s="147">
        <v>0</v>
      </c>
      <c r="H64" s="147">
        <v>0</v>
      </c>
      <c r="I64" s="147">
        <v>0</v>
      </c>
      <c r="J64" s="147">
        <v>0.14069733372458501</v>
      </c>
      <c r="K64" s="147">
        <v>0</v>
      </c>
      <c r="L64" s="147">
        <v>0.10353667098441401</v>
      </c>
      <c r="M64" s="147">
        <v>0.15602172089282701</v>
      </c>
      <c r="N64" s="147">
        <v>11.433406587514501</v>
      </c>
      <c r="O64" s="140">
        <v>5.8127663662892202E-2</v>
      </c>
    </row>
    <row r="65" spans="1:15" x14ac:dyDescent="0.45">
      <c r="A65" s="145"/>
      <c r="B65" s="145" t="s">
        <v>296</v>
      </c>
      <c r="C65" s="146">
        <v>223.46994424735101</v>
      </c>
      <c r="D65" s="147">
        <v>32.178198634135597</v>
      </c>
      <c r="E65" s="147">
        <v>3.2882308395601099</v>
      </c>
      <c r="F65" s="147">
        <v>183.73331289594199</v>
      </c>
      <c r="G65" s="147">
        <v>2.7822825853628101</v>
      </c>
      <c r="H65" s="147">
        <v>6.7703422693204498</v>
      </c>
      <c r="I65" s="147">
        <v>0.58453122148190095</v>
      </c>
      <c r="J65" s="147">
        <v>7.2553699767781596</v>
      </c>
      <c r="K65" s="147">
        <v>0</v>
      </c>
      <c r="L65" s="147">
        <v>0.299158415839064</v>
      </c>
      <c r="M65" s="147">
        <v>2.2179306137983201</v>
      </c>
      <c r="N65" s="147">
        <v>239.109357452219</v>
      </c>
      <c r="O65" s="140">
        <v>6.9984414492701305E-2</v>
      </c>
    </row>
    <row r="66" spans="1:15" x14ac:dyDescent="0.45">
      <c r="A66" s="145"/>
      <c r="B66" s="145" t="s">
        <v>632</v>
      </c>
      <c r="C66" s="146">
        <v>17.2544207065799</v>
      </c>
      <c r="D66" s="147">
        <v>4.4670291303949101</v>
      </c>
      <c r="E66" s="147">
        <v>0.438739141234677</v>
      </c>
      <c r="F66" s="147">
        <v>9.3960813001343908</v>
      </c>
      <c r="G66" s="147">
        <v>0</v>
      </c>
      <c r="H66" s="147">
        <v>0</v>
      </c>
      <c r="I66" s="147">
        <v>0</v>
      </c>
      <c r="J66" s="147">
        <v>1.63144747160835</v>
      </c>
      <c r="K66" s="147">
        <v>0</v>
      </c>
      <c r="L66" s="147">
        <v>1.0258742731844399</v>
      </c>
      <c r="M66" s="147">
        <v>0.29593206956533702</v>
      </c>
      <c r="N66" s="147">
        <v>17.255103386122101</v>
      </c>
      <c r="O66" s="140">
        <v>3.9565486076531501E-5</v>
      </c>
    </row>
    <row r="67" spans="1:15" x14ac:dyDescent="0.45">
      <c r="A67" s="145"/>
      <c r="B67" s="145" t="s">
        <v>633</v>
      </c>
      <c r="C67" s="146">
        <v>21.348339869290001</v>
      </c>
      <c r="D67" s="147">
        <v>3.4086772380382202</v>
      </c>
      <c r="E67" s="147">
        <v>0.34832644746892</v>
      </c>
      <c r="F67" s="147">
        <v>14.557080015638199</v>
      </c>
      <c r="G67" s="147">
        <v>0</v>
      </c>
      <c r="H67" s="147">
        <v>0</v>
      </c>
      <c r="I67" s="147">
        <v>0</v>
      </c>
      <c r="J67" s="147">
        <v>2.1550427928311802</v>
      </c>
      <c r="K67" s="147">
        <v>0</v>
      </c>
      <c r="L67" s="147">
        <v>0.64480717410448496</v>
      </c>
      <c r="M67" s="147">
        <v>0.234948198325828</v>
      </c>
      <c r="N67" s="147">
        <v>21.348881866406799</v>
      </c>
      <c r="O67" s="140">
        <v>2.5388255955327599E-5</v>
      </c>
    </row>
    <row r="68" spans="1:15" x14ac:dyDescent="0.45">
      <c r="A68" s="145"/>
      <c r="B68" s="145" t="s">
        <v>634</v>
      </c>
      <c r="C68" s="146">
        <v>13.2716283794344</v>
      </c>
      <c r="D68" s="147">
        <v>2.8418952584163999</v>
      </c>
      <c r="E68" s="147">
        <v>0.29040804109672902</v>
      </c>
      <c r="F68" s="147">
        <v>9.7400702867353406</v>
      </c>
      <c r="G68" s="147">
        <v>0</v>
      </c>
      <c r="H68" s="147">
        <v>0</v>
      </c>
      <c r="I68" s="147">
        <v>0</v>
      </c>
      <c r="J68" s="147">
        <v>0.63784601189994095</v>
      </c>
      <c r="K68" s="147">
        <v>0</v>
      </c>
      <c r="L68" s="147">
        <v>0.129988047467677</v>
      </c>
      <c r="M68" s="147">
        <v>0.19588191559901899</v>
      </c>
      <c r="N68" s="147">
        <v>13.8360895612151</v>
      </c>
      <c r="O68" s="140">
        <v>4.2531418575236297E-2</v>
      </c>
    </row>
    <row r="69" spans="1:15" x14ac:dyDescent="0.45">
      <c r="A69" s="145"/>
      <c r="B69" s="145" t="s">
        <v>635</v>
      </c>
      <c r="C69" s="146">
        <v>17.15754931595</v>
      </c>
      <c r="D69" s="147">
        <v>3.9397056078236701</v>
      </c>
      <c r="E69" s="147">
        <v>0.39030230891282203</v>
      </c>
      <c r="F69" s="147">
        <v>8.13027257319375</v>
      </c>
      <c r="G69" s="147">
        <v>0</v>
      </c>
      <c r="H69" s="147">
        <v>0</v>
      </c>
      <c r="I69" s="147">
        <v>0</v>
      </c>
      <c r="J69" s="147">
        <v>3.46195778110109</v>
      </c>
      <c r="K69" s="147">
        <v>0</v>
      </c>
      <c r="L69" s="147">
        <v>0.97265720099082598</v>
      </c>
      <c r="M69" s="147">
        <v>0.26326115561753999</v>
      </c>
      <c r="N69" s="147">
        <v>17.158156627639698</v>
      </c>
      <c r="O69" s="140">
        <v>3.5396179169699901E-5</v>
      </c>
    </row>
    <row r="70" spans="1:15" x14ac:dyDescent="0.45">
      <c r="A70" s="145"/>
      <c r="B70" s="145" t="s">
        <v>298</v>
      </c>
      <c r="C70" s="146">
        <v>312.20578327638498</v>
      </c>
      <c r="D70" s="147">
        <v>42.543162384134</v>
      </c>
      <c r="E70" s="147">
        <v>4.3474073907814299</v>
      </c>
      <c r="F70" s="147">
        <v>254.19474872737501</v>
      </c>
      <c r="G70" s="147">
        <v>8.7058697714337896</v>
      </c>
      <c r="H70" s="147">
        <v>11.3413729030057</v>
      </c>
      <c r="I70" s="147">
        <v>0.97918035461605402</v>
      </c>
      <c r="J70" s="147">
        <v>6.6140441106016699</v>
      </c>
      <c r="K70" s="147">
        <v>0</v>
      </c>
      <c r="L70" s="147">
        <v>0.360137433271708</v>
      </c>
      <c r="M70" s="147">
        <v>2.93235126958611</v>
      </c>
      <c r="N70" s="147">
        <v>332.01827434480498</v>
      </c>
      <c r="O70" s="140">
        <v>6.34597183322545E-2</v>
      </c>
    </row>
    <row r="71" spans="1:15" x14ac:dyDescent="0.45">
      <c r="A71" s="145"/>
      <c r="B71" s="145" t="s">
        <v>636</v>
      </c>
      <c r="C71" s="146">
        <v>44.765466298480902</v>
      </c>
      <c r="D71" s="147">
        <v>13.605399346760301</v>
      </c>
      <c r="E71" s="147">
        <v>0.96778561604116697</v>
      </c>
      <c r="F71" s="147">
        <v>31.826414328408902</v>
      </c>
      <c r="G71" s="147">
        <v>0</v>
      </c>
      <c r="H71" s="147">
        <v>0</v>
      </c>
      <c r="I71" s="147">
        <v>0</v>
      </c>
      <c r="J71" s="147">
        <v>0</v>
      </c>
      <c r="K71" s="147">
        <v>0</v>
      </c>
      <c r="L71" s="147">
        <v>0</v>
      </c>
      <c r="M71" s="147">
        <v>0.65277698294336495</v>
      </c>
      <c r="N71" s="147">
        <v>47.052376274153701</v>
      </c>
      <c r="O71" s="140">
        <v>5.1086477250666097E-2</v>
      </c>
    </row>
    <row r="72" spans="1:15" x14ac:dyDescent="0.45">
      <c r="A72" s="145"/>
      <c r="B72" s="145" t="s">
        <v>300</v>
      </c>
      <c r="C72" s="146">
        <v>288.81526313805199</v>
      </c>
      <c r="D72" s="147">
        <v>56.421132613956097</v>
      </c>
      <c r="E72" s="147">
        <v>5.4120041057582204</v>
      </c>
      <c r="F72" s="147">
        <v>212.609352496269</v>
      </c>
      <c r="G72" s="147">
        <v>10.8249951310288</v>
      </c>
      <c r="H72" s="147">
        <v>12.0291290018785</v>
      </c>
      <c r="I72" s="147">
        <v>0.99037277101662002</v>
      </c>
      <c r="J72" s="147">
        <v>4.7648052402022296</v>
      </c>
      <c r="K72" s="147">
        <v>0</v>
      </c>
      <c r="L72" s="147">
        <v>0.39450608895336498</v>
      </c>
      <c r="M72" s="147">
        <v>3.6504278990237902</v>
      </c>
      <c r="N72" s="147">
        <v>307.09672534808698</v>
      </c>
      <c r="O72" s="140">
        <v>6.3298116627917206E-2</v>
      </c>
    </row>
    <row r="73" spans="1:15" x14ac:dyDescent="0.45">
      <c r="A73" s="145"/>
      <c r="B73" s="145" t="s">
        <v>637</v>
      </c>
      <c r="C73" s="146">
        <v>9.2712314489280594</v>
      </c>
      <c r="D73" s="147">
        <v>3.8314574598556899</v>
      </c>
      <c r="E73" s="147">
        <v>0.34478866989185097</v>
      </c>
      <c r="F73" s="147">
        <v>5.2999963550899603</v>
      </c>
      <c r="G73" s="147">
        <v>0</v>
      </c>
      <c r="H73" s="147">
        <v>0</v>
      </c>
      <c r="I73" s="147">
        <v>0</v>
      </c>
      <c r="J73" s="147">
        <v>0.43967118487370799</v>
      </c>
      <c r="K73" s="147">
        <v>0</v>
      </c>
      <c r="L73" s="147">
        <v>0.154329080623824</v>
      </c>
      <c r="M73" s="147">
        <v>0.23256195421100601</v>
      </c>
      <c r="N73" s="147">
        <v>10.302804704546</v>
      </c>
      <c r="O73" s="140">
        <v>0.11126604500174</v>
      </c>
    </row>
    <row r="74" spans="1:15" x14ac:dyDescent="0.45">
      <c r="A74" s="145"/>
      <c r="B74" s="145" t="s">
        <v>638</v>
      </c>
      <c r="C74" s="146">
        <v>13.345105782139299</v>
      </c>
      <c r="D74" s="147">
        <v>2.2522619893665001</v>
      </c>
      <c r="E74" s="147">
        <v>0.23015450356873399</v>
      </c>
      <c r="F74" s="147">
        <v>9.5839064052555791</v>
      </c>
      <c r="G74" s="147">
        <v>0</v>
      </c>
      <c r="H74" s="147">
        <v>0</v>
      </c>
      <c r="I74" s="147">
        <v>0</v>
      </c>
      <c r="J74" s="147">
        <v>1.30596657055323</v>
      </c>
      <c r="K74" s="147">
        <v>0.19840577435342299</v>
      </c>
      <c r="L74" s="147">
        <v>0.10301827188330601</v>
      </c>
      <c r="M74" s="147">
        <v>0.15524051377496401</v>
      </c>
      <c r="N74" s="147">
        <v>13.8289540287557</v>
      </c>
      <c r="O74" s="140">
        <v>3.6256606318102E-2</v>
      </c>
    </row>
    <row r="75" spans="1:15" x14ac:dyDescent="0.45">
      <c r="A75" s="145"/>
      <c r="B75" s="145" t="s">
        <v>639</v>
      </c>
      <c r="C75" s="146">
        <v>12.4011626051383</v>
      </c>
      <c r="D75" s="147">
        <v>2.9415175070333501</v>
      </c>
      <c r="E75" s="147">
        <v>0.30058825516513898</v>
      </c>
      <c r="F75" s="147">
        <v>7.5645709094043401</v>
      </c>
      <c r="G75" s="147">
        <v>0</v>
      </c>
      <c r="H75" s="147">
        <v>0</v>
      </c>
      <c r="I75" s="147">
        <v>0</v>
      </c>
      <c r="J75" s="147">
        <v>0.88576274955338996</v>
      </c>
      <c r="K75" s="147">
        <v>0</v>
      </c>
      <c r="L75" s="147">
        <v>0.50644240110213101</v>
      </c>
      <c r="M75" s="147">
        <v>0.202748499179915</v>
      </c>
      <c r="N75" s="147">
        <v>12.401630321438301</v>
      </c>
      <c r="O75" s="140">
        <v>3.7715520296188702E-5</v>
      </c>
    </row>
    <row r="76" spans="1:15" x14ac:dyDescent="0.45">
      <c r="A76" s="145"/>
      <c r="B76" s="145" t="s">
        <v>302</v>
      </c>
      <c r="C76" s="146">
        <v>33.0163547191109</v>
      </c>
      <c r="D76" s="147">
        <v>23.178960140145598</v>
      </c>
      <c r="E76" s="147">
        <v>1.70413851597438</v>
      </c>
      <c r="F76" s="147">
        <v>7.9166110877128002</v>
      </c>
      <c r="G76" s="147">
        <v>0.323659036967063</v>
      </c>
      <c r="H76" s="147">
        <v>0.381455059238686</v>
      </c>
      <c r="I76" s="147">
        <v>3.2933687562034498E-2</v>
      </c>
      <c r="J76" s="147">
        <v>1.0165225266889599</v>
      </c>
      <c r="K76" s="147">
        <v>0</v>
      </c>
      <c r="L76" s="147">
        <v>0.33725803511118102</v>
      </c>
      <c r="M76" s="147">
        <v>1.1494512239167101</v>
      </c>
      <c r="N76" s="147">
        <v>36.040989313317397</v>
      </c>
      <c r="O76" s="140">
        <v>9.1610191977244501E-2</v>
      </c>
    </row>
    <row r="77" spans="1:15" x14ac:dyDescent="0.45">
      <c r="A77" s="145"/>
      <c r="B77" s="145" t="s">
        <v>640</v>
      </c>
      <c r="C77" s="146">
        <v>27.746961226282</v>
      </c>
      <c r="D77" s="147">
        <v>14.882106738987501</v>
      </c>
      <c r="E77" s="147">
        <v>0.95715306489023</v>
      </c>
      <c r="F77" s="147">
        <v>12.938442399148601</v>
      </c>
      <c r="G77" s="147">
        <v>0</v>
      </c>
      <c r="H77" s="147">
        <v>0</v>
      </c>
      <c r="I77" s="147">
        <v>0</v>
      </c>
      <c r="J77" s="147">
        <v>0</v>
      </c>
      <c r="K77" s="147">
        <v>0</v>
      </c>
      <c r="L77" s="147">
        <v>0</v>
      </c>
      <c r="M77" s="147">
        <v>0.64560526200598001</v>
      </c>
      <c r="N77" s="147">
        <v>29.423307465032298</v>
      </c>
      <c r="O77" s="140">
        <v>6.0415489288338002E-2</v>
      </c>
    </row>
    <row r="78" spans="1:15" x14ac:dyDescent="0.45">
      <c r="A78" s="145"/>
      <c r="B78" s="145" t="s">
        <v>641</v>
      </c>
      <c r="C78" s="146">
        <v>20.192650618742501</v>
      </c>
      <c r="D78" s="147">
        <v>4.3275976871787902</v>
      </c>
      <c r="E78" s="147">
        <v>0.44222923532875003</v>
      </c>
      <c r="F78" s="147">
        <v>12.9876953680195</v>
      </c>
      <c r="G78" s="147">
        <v>0</v>
      </c>
      <c r="H78" s="147">
        <v>0</v>
      </c>
      <c r="I78" s="147">
        <v>0</v>
      </c>
      <c r="J78" s="147">
        <v>1.9544482570272901</v>
      </c>
      <c r="K78" s="147">
        <v>0</v>
      </c>
      <c r="L78" s="147">
        <v>0.19794395023091199</v>
      </c>
      <c r="M78" s="147">
        <v>0.298286157454968</v>
      </c>
      <c r="N78" s="147">
        <v>20.208200655240201</v>
      </c>
      <c r="O78" s="140">
        <v>7.7008396724553797E-4</v>
      </c>
    </row>
    <row r="79" spans="1:15" x14ac:dyDescent="0.45">
      <c r="A79" s="145"/>
      <c r="B79" s="145" t="s">
        <v>642</v>
      </c>
      <c r="C79" s="146">
        <v>7.36544380740688</v>
      </c>
      <c r="D79" s="147">
        <v>2.5632550763470001</v>
      </c>
      <c r="E79" s="147">
        <v>0.257743257987325</v>
      </c>
      <c r="F79" s="147">
        <v>4.5890697040796598</v>
      </c>
      <c r="G79" s="147">
        <v>0</v>
      </c>
      <c r="H79" s="147">
        <v>0</v>
      </c>
      <c r="I79" s="147">
        <v>0</v>
      </c>
      <c r="J79" s="147">
        <v>0.21791945354921999</v>
      </c>
      <c r="K79" s="147">
        <v>5.0774045616025699E-2</v>
      </c>
      <c r="L79" s="147">
        <v>0.11536713214685899</v>
      </c>
      <c r="M79" s="147">
        <v>0.17384932129269601</v>
      </c>
      <c r="N79" s="147">
        <v>7.96797799101879</v>
      </c>
      <c r="O79" s="140">
        <v>8.1805550265142496E-2</v>
      </c>
    </row>
    <row r="80" spans="1:15" x14ac:dyDescent="0.45">
      <c r="A80" s="145"/>
      <c r="B80" s="145" t="s">
        <v>304</v>
      </c>
      <c r="C80" s="146">
        <v>513.47380519672197</v>
      </c>
      <c r="D80" s="147">
        <v>127.44526217217999</v>
      </c>
      <c r="E80" s="147">
        <v>11.460772134328099</v>
      </c>
      <c r="F80" s="147">
        <v>340.80340519969798</v>
      </c>
      <c r="G80" s="147">
        <v>24.356359841286601</v>
      </c>
      <c r="H80" s="147">
        <v>26.110191773888499</v>
      </c>
      <c r="I80" s="147">
        <v>1.88553415293447</v>
      </c>
      <c r="J80" s="147">
        <v>6.9053400191169096</v>
      </c>
      <c r="K80" s="147">
        <v>4.1377570533287997</v>
      </c>
      <c r="L80" s="147">
        <v>0.72764080030286804</v>
      </c>
      <c r="M80" s="147">
        <v>7.7303567249464704</v>
      </c>
      <c r="N80" s="147">
        <v>551.56261987201106</v>
      </c>
      <c r="O80" s="140">
        <v>7.4178690889004806E-2</v>
      </c>
    </row>
    <row r="81" spans="1:15" x14ac:dyDescent="0.45">
      <c r="A81" s="145"/>
      <c r="B81" s="145" t="s">
        <v>643</v>
      </c>
      <c r="C81" s="146">
        <v>11.2057172829885</v>
      </c>
      <c r="D81" s="147">
        <v>1.8786145628137301</v>
      </c>
      <c r="E81" s="147">
        <v>0.191972161376147</v>
      </c>
      <c r="F81" s="147">
        <v>6.1285051655506697</v>
      </c>
      <c r="G81" s="147">
        <v>0</v>
      </c>
      <c r="H81" s="147">
        <v>0</v>
      </c>
      <c r="I81" s="147">
        <v>0</v>
      </c>
      <c r="J81" s="147">
        <v>0.81023614186248405</v>
      </c>
      <c r="K81" s="147">
        <v>0.63218330861295002</v>
      </c>
      <c r="L81" s="147">
        <v>1.43501831130741</v>
      </c>
      <c r="M81" s="147">
        <v>0.129486340814218</v>
      </c>
      <c r="N81" s="147">
        <v>11.206015992337599</v>
      </c>
      <c r="O81" s="140">
        <v>2.6656870018904E-5</v>
      </c>
    </row>
    <row r="82" spans="1:15" x14ac:dyDescent="0.45">
      <c r="A82" s="145"/>
      <c r="B82" s="145" t="s">
        <v>308</v>
      </c>
      <c r="C82" s="146">
        <v>281.18569238482598</v>
      </c>
      <c r="D82" s="147">
        <v>98.891361628410607</v>
      </c>
      <c r="E82" s="147">
        <v>8.2645620521993006</v>
      </c>
      <c r="F82" s="147">
        <v>152.37023898479799</v>
      </c>
      <c r="G82" s="147">
        <v>15.7873272629352</v>
      </c>
      <c r="H82" s="147">
        <v>16.249938456577699</v>
      </c>
      <c r="I82" s="147">
        <v>1.0469667397542499</v>
      </c>
      <c r="J82" s="147">
        <v>2.18532088209122</v>
      </c>
      <c r="K82" s="147">
        <v>0</v>
      </c>
      <c r="L82" s="147">
        <v>0.60271315973964401</v>
      </c>
      <c r="M82" s="147">
        <v>5.5744946244736102</v>
      </c>
      <c r="N82" s="147">
        <v>300.97292379098002</v>
      </c>
      <c r="O82" s="140">
        <v>7.0370690764282498E-2</v>
      </c>
    </row>
    <row r="83" spans="1:15" x14ac:dyDescent="0.45">
      <c r="A83" s="145"/>
      <c r="B83" s="145" t="s">
        <v>644</v>
      </c>
      <c r="C83" s="146">
        <v>6.3141216781255798</v>
      </c>
      <c r="D83" s="147">
        <v>1.4857699339082799</v>
      </c>
      <c r="E83" s="147">
        <v>0.15182809244804299</v>
      </c>
      <c r="F83" s="147">
        <v>4.1992914121235403</v>
      </c>
      <c r="G83" s="147">
        <v>0</v>
      </c>
      <c r="H83" s="147">
        <v>0</v>
      </c>
      <c r="I83" s="147">
        <v>0</v>
      </c>
      <c r="J83" s="147">
        <v>0.29177054643684303</v>
      </c>
      <c r="K83" s="147">
        <v>0.29373709549925298</v>
      </c>
      <c r="L83" s="147">
        <v>6.7958990438192493E-2</v>
      </c>
      <c r="M83" s="147">
        <v>0.102408939186883</v>
      </c>
      <c r="N83" s="147">
        <v>6.59276501004104</v>
      </c>
      <c r="O83" s="140">
        <v>4.4130180905569201E-2</v>
      </c>
    </row>
    <row r="84" spans="1:15" x14ac:dyDescent="0.45">
      <c r="A84" s="145"/>
      <c r="B84" s="145" t="s">
        <v>645</v>
      </c>
      <c r="C84" s="146">
        <v>12.8404408393829</v>
      </c>
      <c r="D84" s="147">
        <v>3.7057348465884701</v>
      </c>
      <c r="E84" s="147">
        <v>0.37232314349052997</v>
      </c>
      <c r="F84" s="147">
        <v>7.7106569983386999</v>
      </c>
      <c r="G84" s="147">
        <v>0</v>
      </c>
      <c r="H84" s="147">
        <v>0</v>
      </c>
      <c r="I84" s="147">
        <v>0</v>
      </c>
      <c r="J84" s="147">
        <v>0.60560402265734403</v>
      </c>
      <c r="K84" s="147">
        <v>0</v>
      </c>
      <c r="L84" s="147">
        <v>0.195567035558943</v>
      </c>
      <c r="M84" s="147">
        <v>0.25113412885259101</v>
      </c>
      <c r="N84" s="147">
        <v>12.8410201754866</v>
      </c>
      <c r="O84" s="140">
        <v>4.51180851874788E-5</v>
      </c>
    </row>
    <row r="85" spans="1:15" x14ac:dyDescent="0.45">
      <c r="A85" s="145"/>
      <c r="B85" s="145" t="s">
        <v>310</v>
      </c>
      <c r="C85" s="146">
        <v>313.52530607467497</v>
      </c>
      <c r="D85" s="147">
        <v>88.690407034508894</v>
      </c>
      <c r="E85" s="147">
        <v>7.5676471323017296</v>
      </c>
      <c r="F85" s="147">
        <v>207.600348114111</v>
      </c>
      <c r="G85" s="147">
        <v>9.9781123736821993</v>
      </c>
      <c r="H85" s="147">
        <v>11.119907170293001</v>
      </c>
      <c r="I85" s="147">
        <v>0.94590394732725602</v>
      </c>
      <c r="J85" s="147">
        <v>4.1151358881656899</v>
      </c>
      <c r="K85" s="147">
        <v>0</v>
      </c>
      <c r="L85" s="147">
        <v>0.68130778988903196</v>
      </c>
      <c r="M85" s="147">
        <v>5.1044214946862496</v>
      </c>
      <c r="N85" s="147">
        <v>335.80319094496502</v>
      </c>
      <c r="O85" s="140">
        <v>7.1056097988417194E-2</v>
      </c>
    </row>
    <row r="86" spans="1:15" x14ac:dyDescent="0.45">
      <c r="A86" s="145"/>
      <c r="B86" s="145" t="s">
        <v>312</v>
      </c>
      <c r="C86" s="146">
        <v>417.72280445891198</v>
      </c>
      <c r="D86" s="147">
        <v>107.558278944592</v>
      </c>
      <c r="E86" s="147">
        <v>9.0807762680546702</v>
      </c>
      <c r="F86" s="147">
        <v>270.28161806042601</v>
      </c>
      <c r="G86" s="147">
        <v>23.920247367758499</v>
      </c>
      <c r="H86" s="147">
        <v>25.3184234131224</v>
      </c>
      <c r="I86" s="147">
        <v>1.6923746977010401</v>
      </c>
      <c r="J86" s="147">
        <v>0.62498001621820098</v>
      </c>
      <c r="K86" s="147">
        <v>6.0930016617383496</v>
      </c>
      <c r="L86" s="147">
        <v>0</v>
      </c>
      <c r="M86" s="147">
        <v>6.1250358389604598</v>
      </c>
      <c r="N86" s="147">
        <v>450.694736268572</v>
      </c>
      <c r="O86" s="140">
        <v>7.8932563551010707E-2</v>
      </c>
    </row>
    <row r="87" spans="1:15" x14ac:dyDescent="0.45">
      <c r="A87" s="145"/>
      <c r="B87" s="145" t="s">
        <v>646</v>
      </c>
      <c r="C87" s="146">
        <v>16.850006289158799</v>
      </c>
      <c r="D87" s="147">
        <v>3.0176151774101698</v>
      </c>
      <c r="E87" s="147">
        <v>0.30836453591170199</v>
      </c>
      <c r="F87" s="147">
        <v>12.8252817537042</v>
      </c>
      <c r="G87" s="147">
        <v>0</v>
      </c>
      <c r="H87" s="147">
        <v>0</v>
      </c>
      <c r="I87" s="147">
        <v>0</v>
      </c>
      <c r="J87" s="147">
        <v>1.2941074283715801</v>
      </c>
      <c r="K87" s="147">
        <v>0</v>
      </c>
      <c r="L87" s="147">
        <v>0.13802546162311699</v>
      </c>
      <c r="M87" s="147">
        <v>0.20799365239414799</v>
      </c>
      <c r="N87" s="147">
        <v>17.791388009415002</v>
      </c>
      <c r="O87" s="140">
        <v>5.5868330498005901E-2</v>
      </c>
    </row>
    <row r="88" spans="1:15" x14ac:dyDescent="0.45">
      <c r="A88" s="145"/>
      <c r="B88" s="145" t="s">
        <v>314</v>
      </c>
      <c r="C88" s="146">
        <v>92.039368744239994</v>
      </c>
      <c r="D88" s="147">
        <v>26.654621892734099</v>
      </c>
      <c r="E88" s="147">
        <v>2.3411800943561301</v>
      </c>
      <c r="F88" s="147">
        <v>57.329799224398101</v>
      </c>
      <c r="G88" s="147">
        <v>4.4881366226460297</v>
      </c>
      <c r="H88" s="147">
        <v>4.9148754917076598</v>
      </c>
      <c r="I88" s="147">
        <v>0.33829100466715101</v>
      </c>
      <c r="J88" s="147">
        <v>1.88077411229319</v>
      </c>
      <c r="K88" s="147">
        <v>0</v>
      </c>
      <c r="L88" s="147">
        <v>0.154005928770684</v>
      </c>
      <c r="M88" s="147">
        <v>1.57913941353876</v>
      </c>
      <c r="N88" s="147">
        <v>99.680823785111798</v>
      </c>
      <c r="O88" s="140">
        <v>8.3023766298375504E-2</v>
      </c>
    </row>
    <row r="89" spans="1:15" x14ac:dyDescent="0.45">
      <c r="A89" s="145"/>
      <c r="B89" s="145" t="s">
        <v>647</v>
      </c>
      <c r="C89" s="146">
        <v>14.678954992040399</v>
      </c>
      <c r="D89" s="147">
        <v>2.71633934863261</v>
      </c>
      <c r="E89" s="147">
        <v>0.277577713974205</v>
      </c>
      <c r="F89" s="147">
        <v>7.3996357615037303</v>
      </c>
      <c r="G89" s="147">
        <v>0</v>
      </c>
      <c r="H89" s="147">
        <v>0</v>
      </c>
      <c r="I89" s="147">
        <v>0</v>
      </c>
      <c r="J89" s="147">
        <v>2.1675841040424202</v>
      </c>
      <c r="K89" s="147">
        <v>0</v>
      </c>
      <c r="L89" s="147">
        <v>1.9310221831116601</v>
      </c>
      <c r="M89" s="147">
        <v>0.187227792680353</v>
      </c>
      <c r="N89" s="147">
        <v>14.679386903945</v>
      </c>
      <c r="O89" s="140">
        <v>2.9423886430679499E-5</v>
      </c>
    </row>
    <row r="90" spans="1:15" x14ac:dyDescent="0.45">
      <c r="A90" s="145"/>
      <c r="B90" s="145" t="s">
        <v>316</v>
      </c>
      <c r="C90" s="146">
        <v>202.86135016270001</v>
      </c>
      <c r="D90" s="147">
        <v>70.915060895152806</v>
      </c>
      <c r="E90" s="147">
        <v>5.8992870996133302</v>
      </c>
      <c r="F90" s="147">
        <v>112.04126478491099</v>
      </c>
      <c r="G90" s="147">
        <v>12.045013940490501</v>
      </c>
      <c r="H90" s="147">
        <v>12.1745184257696</v>
      </c>
      <c r="I90" s="147">
        <v>0.77528408706757201</v>
      </c>
      <c r="J90" s="147">
        <v>1.1526658288549601</v>
      </c>
      <c r="K90" s="147">
        <v>0</v>
      </c>
      <c r="L90" s="147">
        <v>0.42151799356101499</v>
      </c>
      <c r="M90" s="147">
        <v>3.9791030764150501</v>
      </c>
      <c r="N90" s="147">
        <v>219.40371613183601</v>
      </c>
      <c r="O90" s="140">
        <v>8.1545183229178697E-2</v>
      </c>
    </row>
    <row r="91" spans="1:15" x14ac:dyDescent="0.45">
      <c r="A91" s="145"/>
      <c r="B91" s="145" t="s">
        <v>318</v>
      </c>
      <c r="C91" s="146">
        <v>545.51387463065998</v>
      </c>
      <c r="D91" s="147">
        <v>127.12382477005799</v>
      </c>
      <c r="E91" s="147">
        <v>11.5362785725787</v>
      </c>
      <c r="F91" s="147">
        <v>370.905710349027</v>
      </c>
      <c r="G91" s="147">
        <v>35.732659324216201</v>
      </c>
      <c r="H91" s="147">
        <v>37.627601905244397</v>
      </c>
      <c r="I91" s="147">
        <v>2.4484315012165099</v>
      </c>
      <c r="J91" s="147">
        <v>1.8681673115558799</v>
      </c>
      <c r="K91" s="147">
        <v>0</v>
      </c>
      <c r="L91" s="147">
        <v>0</v>
      </c>
      <c r="M91" s="147">
        <v>7.7812862588145304</v>
      </c>
      <c r="N91" s="147">
        <v>595.02395999271096</v>
      </c>
      <c r="O91" s="140">
        <v>9.0758618001370001E-2</v>
      </c>
    </row>
    <row r="92" spans="1:15" x14ac:dyDescent="0.45">
      <c r="A92" s="145"/>
      <c r="B92" s="145" t="s">
        <v>648</v>
      </c>
      <c r="C92" s="146">
        <v>9.2252270734891795</v>
      </c>
      <c r="D92" s="147">
        <v>1.67537083979561</v>
      </c>
      <c r="E92" s="147">
        <v>0.17120305974062999</v>
      </c>
      <c r="F92" s="147">
        <v>6.8061277962128699</v>
      </c>
      <c r="G92" s="147">
        <v>0</v>
      </c>
      <c r="H92" s="147">
        <v>0</v>
      </c>
      <c r="I92" s="147">
        <v>0</v>
      </c>
      <c r="J92" s="147">
        <v>0.77763611705868096</v>
      </c>
      <c r="K92" s="147">
        <v>0.42099018195462701</v>
      </c>
      <c r="L92" s="147">
        <v>7.6631319753172902E-2</v>
      </c>
      <c r="M92" s="147">
        <v>0.115477449784273</v>
      </c>
      <c r="N92" s="147">
        <v>10.0434367642999</v>
      </c>
      <c r="O92" s="140">
        <v>8.8692634261761799E-2</v>
      </c>
    </row>
    <row r="93" spans="1:15" x14ac:dyDescent="0.45">
      <c r="A93" s="145"/>
      <c r="B93" s="145" t="s">
        <v>649</v>
      </c>
      <c r="C93" s="146">
        <v>39.235336316120502</v>
      </c>
      <c r="D93" s="147">
        <v>13.376431675305399</v>
      </c>
      <c r="E93" s="147">
        <v>0.91811918252292801</v>
      </c>
      <c r="F93" s="147">
        <v>26.334076407709301</v>
      </c>
      <c r="G93" s="147">
        <v>0</v>
      </c>
      <c r="H93" s="147">
        <v>0</v>
      </c>
      <c r="I93" s="147">
        <v>0</v>
      </c>
      <c r="J93" s="147">
        <v>0</v>
      </c>
      <c r="K93" s="147">
        <v>0</v>
      </c>
      <c r="L93" s="147">
        <v>0</v>
      </c>
      <c r="M93" s="147">
        <v>0.61927665906563101</v>
      </c>
      <c r="N93" s="147">
        <v>41.2479039246032</v>
      </c>
      <c r="O93" s="140">
        <v>5.1294771434287102E-2</v>
      </c>
    </row>
    <row r="94" spans="1:15" x14ac:dyDescent="0.45">
      <c r="A94" s="145"/>
      <c r="B94" s="145" t="s">
        <v>320</v>
      </c>
      <c r="C94" s="146">
        <v>610.87954467375005</v>
      </c>
      <c r="D94" s="147">
        <v>103.23283826369099</v>
      </c>
      <c r="E94" s="147">
        <v>10.491362264911199</v>
      </c>
      <c r="F94" s="147">
        <v>457.17879094752197</v>
      </c>
      <c r="G94" s="147">
        <v>29.126835938809901</v>
      </c>
      <c r="H94" s="147">
        <v>32.316916821987597</v>
      </c>
      <c r="I94" s="147">
        <v>2.4134843523926302</v>
      </c>
      <c r="J94" s="147">
        <v>2.14343416157599</v>
      </c>
      <c r="K94" s="147">
        <v>7.8234754936572299</v>
      </c>
      <c r="L94" s="147">
        <v>0</v>
      </c>
      <c r="M94" s="147">
        <v>7.0764841920211499</v>
      </c>
      <c r="N94" s="147">
        <v>651.80362243656896</v>
      </c>
      <c r="O94" s="140">
        <v>6.6992057795411702E-2</v>
      </c>
    </row>
    <row r="95" spans="1:15" x14ac:dyDescent="0.45">
      <c r="A95" s="145"/>
      <c r="B95" s="145" t="s">
        <v>650</v>
      </c>
      <c r="C95" s="146">
        <v>78.478946664969996</v>
      </c>
      <c r="D95" s="147">
        <v>22.551011040764699</v>
      </c>
      <c r="E95" s="147">
        <v>1.6281087170173201</v>
      </c>
      <c r="F95" s="147">
        <v>56.3975219629055</v>
      </c>
      <c r="G95" s="147">
        <v>0</v>
      </c>
      <c r="H95" s="147">
        <v>0</v>
      </c>
      <c r="I95" s="147">
        <v>0</v>
      </c>
      <c r="J95" s="147">
        <v>0</v>
      </c>
      <c r="K95" s="147">
        <v>0.44464765367078801</v>
      </c>
      <c r="L95" s="147">
        <v>0</v>
      </c>
      <c r="M95" s="147">
        <v>1.0981686966629001</v>
      </c>
      <c r="N95" s="147">
        <v>82.119458071021199</v>
      </c>
      <c r="O95" s="140">
        <v>4.6388382626906498E-2</v>
      </c>
    </row>
    <row r="96" spans="1:15" x14ac:dyDescent="0.45">
      <c r="A96" s="145"/>
      <c r="B96" s="145" t="s">
        <v>322</v>
      </c>
      <c r="C96" s="146">
        <v>251.84050424625099</v>
      </c>
      <c r="D96" s="147">
        <v>97.478399925258799</v>
      </c>
      <c r="E96" s="147">
        <v>7.8050046089679697</v>
      </c>
      <c r="F96" s="147">
        <v>126.58383104207699</v>
      </c>
      <c r="G96" s="147">
        <v>16.310383993204301</v>
      </c>
      <c r="H96" s="147">
        <v>16.9364739659466</v>
      </c>
      <c r="I96" s="147">
        <v>1.0191688300494199</v>
      </c>
      <c r="J96" s="147">
        <v>2.4776396319736098</v>
      </c>
      <c r="K96" s="147">
        <v>0</v>
      </c>
      <c r="L96" s="147">
        <v>0.47361667026292098</v>
      </c>
      <c r="M96" s="147">
        <v>5.2645205303560996</v>
      </c>
      <c r="N96" s="147">
        <v>274.34903919809699</v>
      </c>
      <c r="O96" s="140">
        <v>8.9376151065186302E-2</v>
      </c>
    </row>
    <row r="97" spans="1:15" x14ac:dyDescent="0.45">
      <c r="A97" s="145"/>
      <c r="B97" s="145" t="s">
        <v>651</v>
      </c>
      <c r="C97" s="146">
        <v>57.861435183596598</v>
      </c>
      <c r="D97" s="147">
        <v>14.4514214095529</v>
      </c>
      <c r="E97" s="147">
        <v>1.0684311139776901</v>
      </c>
      <c r="F97" s="147">
        <v>44.200007925388299</v>
      </c>
      <c r="G97" s="147">
        <v>0</v>
      </c>
      <c r="H97" s="147">
        <v>0</v>
      </c>
      <c r="I97" s="147">
        <v>0</v>
      </c>
      <c r="J97" s="147">
        <v>0</v>
      </c>
      <c r="K97" s="147">
        <v>5.1558996834674201E-2</v>
      </c>
      <c r="L97" s="147">
        <v>0</v>
      </c>
      <c r="M97" s="147">
        <v>0.72066296724003498</v>
      </c>
      <c r="N97" s="147">
        <v>60.492082412993597</v>
      </c>
      <c r="O97" s="140">
        <v>4.54646038600632E-2</v>
      </c>
    </row>
    <row r="98" spans="1:15" x14ac:dyDescent="0.45">
      <c r="A98" s="145"/>
      <c r="B98" s="145" t="s">
        <v>652</v>
      </c>
      <c r="C98" s="146">
        <v>336.58086490986398</v>
      </c>
      <c r="D98" s="147">
        <v>44.318641731789903</v>
      </c>
      <c r="E98" s="147">
        <v>4.5288405345976699</v>
      </c>
      <c r="F98" s="147">
        <v>273.86049544051201</v>
      </c>
      <c r="G98" s="147">
        <v>12.4505662554705</v>
      </c>
      <c r="H98" s="147">
        <v>13.347191948764699</v>
      </c>
      <c r="I98" s="147">
        <v>1.1520595412077099</v>
      </c>
      <c r="J98" s="147">
        <v>3.7598713311551402</v>
      </c>
      <c r="K98" s="147">
        <v>2.4745927201068798</v>
      </c>
      <c r="L98" s="147">
        <v>0.41900521786961598</v>
      </c>
      <c r="M98" s="147">
        <v>3.0539650729080599</v>
      </c>
      <c r="N98" s="147">
        <v>359.365229794382</v>
      </c>
      <c r="O98" s="140">
        <v>6.76935835036825E-2</v>
      </c>
    </row>
    <row r="99" spans="1:15" x14ac:dyDescent="0.45">
      <c r="A99" s="145"/>
      <c r="B99" s="145" t="s">
        <v>653</v>
      </c>
      <c r="C99" s="146">
        <v>12.994745113381899</v>
      </c>
      <c r="D99" s="147">
        <v>3.7651297806988699</v>
      </c>
      <c r="E99" s="147">
        <v>0.37866895208616302</v>
      </c>
      <c r="F99" s="147">
        <v>7.9773186121643498</v>
      </c>
      <c r="G99" s="147">
        <v>0</v>
      </c>
      <c r="H99" s="147">
        <v>0</v>
      </c>
      <c r="I99" s="147">
        <v>0</v>
      </c>
      <c r="J99" s="147">
        <v>1.22883311658102</v>
      </c>
      <c r="K99" s="147">
        <v>0</v>
      </c>
      <c r="L99" s="147">
        <v>0.16949405922927499</v>
      </c>
      <c r="M99" s="147">
        <v>0.25541440615684302</v>
      </c>
      <c r="N99" s="147">
        <v>13.774858926916499</v>
      </c>
      <c r="O99" s="140">
        <v>6.0033021558177198E-2</v>
      </c>
    </row>
    <row r="100" spans="1:15" x14ac:dyDescent="0.45">
      <c r="A100" s="145"/>
      <c r="B100" s="145" t="s">
        <v>326</v>
      </c>
      <c r="C100" s="146">
        <v>253.33756895360801</v>
      </c>
      <c r="D100" s="147">
        <v>87.339003033040498</v>
      </c>
      <c r="E100" s="147">
        <v>7.0394933144403096</v>
      </c>
      <c r="F100" s="147">
        <v>138.001008019951</v>
      </c>
      <c r="G100" s="147">
        <v>16.627704245999599</v>
      </c>
      <c r="H100" s="147">
        <v>17.175504513332601</v>
      </c>
      <c r="I100" s="147">
        <v>1.0540938466262699</v>
      </c>
      <c r="J100" s="147">
        <v>0.47860815692400599</v>
      </c>
      <c r="K100" s="147">
        <v>0</v>
      </c>
      <c r="L100" s="147">
        <v>0.42101018825406</v>
      </c>
      <c r="M100" s="147">
        <v>4.7481787223877703</v>
      </c>
      <c r="N100" s="147">
        <v>272.88460404095702</v>
      </c>
      <c r="O100" s="140">
        <v>7.7158058980697705E-2</v>
      </c>
    </row>
    <row r="101" spans="1:15" x14ac:dyDescent="0.45">
      <c r="A101" s="145"/>
      <c r="B101" s="145" t="s">
        <v>654</v>
      </c>
      <c r="C101" s="146">
        <v>461.49714389800999</v>
      </c>
      <c r="D101" s="147">
        <v>156.40174625765201</v>
      </c>
      <c r="E101" s="147">
        <v>13.0107349428124</v>
      </c>
      <c r="F101" s="147">
        <v>256.08609347812398</v>
      </c>
      <c r="G101" s="147">
        <v>30.866855491903198</v>
      </c>
      <c r="H101" s="147">
        <v>30.954856222103501</v>
      </c>
      <c r="I101" s="147">
        <v>1.9051035347851799</v>
      </c>
      <c r="J101" s="147">
        <v>4.0824777960876402</v>
      </c>
      <c r="K101" s="147">
        <v>0</v>
      </c>
      <c r="L101" s="147">
        <v>0.80232028889124796</v>
      </c>
      <c r="M101" s="147">
        <v>8.7758155362656396</v>
      </c>
      <c r="N101" s="147">
        <v>502.88600354862501</v>
      </c>
      <c r="O101" s="140">
        <v>8.96838912176703E-2</v>
      </c>
    </row>
    <row r="102" spans="1:15" x14ac:dyDescent="0.45">
      <c r="A102" s="145"/>
      <c r="B102" s="145" t="s">
        <v>655</v>
      </c>
      <c r="C102" s="146">
        <v>29.825476396038798</v>
      </c>
      <c r="D102" s="147">
        <v>10.7290044234396</v>
      </c>
      <c r="E102" s="147">
        <v>0.72799862102437296</v>
      </c>
      <c r="F102" s="147">
        <v>19.419936352526602</v>
      </c>
      <c r="G102" s="147">
        <v>0</v>
      </c>
      <c r="H102" s="147">
        <v>0</v>
      </c>
      <c r="I102" s="147">
        <v>0</v>
      </c>
      <c r="J102" s="147">
        <v>0</v>
      </c>
      <c r="K102" s="147">
        <v>0</v>
      </c>
      <c r="L102" s="147">
        <v>0</v>
      </c>
      <c r="M102" s="147">
        <v>0.49103927234295303</v>
      </c>
      <c r="N102" s="147">
        <v>31.3679786693335</v>
      </c>
      <c r="O102" s="140">
        <v>5.1717607216481297E-2</v>
      </c>
    </row>
    <row r="103" spans="1:15" x14ac:dyDescent="0.45">
      <c r="A103" s="145"/>
      <c r="B103" s="145" t="s">
        <v>328</v>
      </c>
      <c r="C103" s="146">
        <v>281.026500196737</v>
      </c>
      <c r="D103" s="147">
        <v>95.190794929702804</v>
      </c>
      <c r="E103" s="147">
        <v>7.8804690672023296</v>
      </c>
      <c r="F103" s="147">
        <v>159.04503712322699</v>
      </c>
      <c r="G103" s="147">
        <v>12.6795222767377</v>
      </c>
      <c r="H103" s="147">
        <v>14.0047379353196</v>
      </c>
      <c r="I103" s="147">
        <v>0.95685867740407704</v>
      </c>
      <c r="J103" s="147">
        <v>4.4916431754270603</v>
      </c>
      <c r="K103" s="147">
        <v>0</v>
      </c>
      <c r="L103" s="147">
        <v>0.77839294106506995</v>
      </c>
      <c r="M103" s="147">
        <v>5.31542172261</v>
      </c>
      <c r="N103" s="147">
        <v>300.34287784869503</v>
      </c>
      <c r="O103" s="140">
        <v>6.8735075298717696E-2</v>
      </c>
    </row>
    <row r="104" spans="1:15" x14ac:dyDescent="0.45">
      <c r="A104" s="145"/>
      <c r="B104" s="145" t="s">
        <v>656</v>
      </c>
      <c r="C104" s="146">
        <v>7.6762740764284896</v>
      </c>
      <c r="D104" s="147">
        <v>2.4786803794181398</v>
      </c>
      <c r="E104" s="147">
        <v>0.25204641494483299</v>
      </c>
      <c r="F104" s="147">
        <v>4.4405574339680696</v>
      </c>
      <c r="G104" s="147">
        <v>0</v>
      </c>
      <c r="H104" s="147">
        <v>0</v>
      </c>
      <c r="I104" s="147">
        <v>0</v>
      </c>
      <c r="J104" s="147">
        <v>1.1126235503287401</v>
      </c>
      <c r="K104" s="147">
        <v>0.169586246369345</v>
      </c>
      <c r="L104" s="147">
        <v>0.112817197575435</v>
      </c>
      <c r="M104" s="147">
        <v>0.17000677848527701</v>
      </c>
      <c r="N104" s="147">
        <v>8.73631800108984</v>
      </c>
      <c r="O104" s="140">
        <v>0.13809354826404799</v>
      </c>
    </row>
    <row r="105" spans="1:15" x14ac:dyDescent="0.45">
      <c r="A105" s="145"/>
      <c r="B105" s="145" t="s">
        <v>657</v>
      </c>
      <c r="C105" s="146">
        <v>15.3176147450139</v>
      </c>
      <c r="D105" s="147">
        <v>2.6677403075432502</v>
      </c>
      <c r="E105" s="147">
        <v>0.27261146750276299</v>
      </c>
      <c r="F105" s="147">
        <v>9.5250111993466096</v>
      </c>
      <c r="G105" s="147">
        <v>0</v>
      </c>
      <c r="H105" s="147">
        <v>0</v>
      </c>
      <c r="I105" s="147">
        <v>0</v>
      </c>
      <c r="J105" s="147">
        <v>2.1365231467474701</v>
      </c>
      <c r="K105" s="147">
        <v>0.23673195324162</v>
      </c>
      <c r="L105" s="147">
        <v>0.29554285822675103</v>
      </c>
      <c r="M105" s="147">
        <v>0.183877996735412</v>
      </c>
      <c r="N105" s="147">
        <v>15.318038929343899</v>
      </c>
      <c r="O105" s="140">
        <v>2.76925838000874E-5</v>
      </c>
    </row>
    <row r="106" spans="1:15" x14ac:dyDescent="0.45">
      <c r="A106" s="145"/>
      <c r="B106" s="145" t="s">
        <v>658</v>
      </c>
      <c r="C106" s="146">
        <v>11.9857679903527</v>
      </c>
      <c r="D106" s="147">
        <v>1.8960220312862801</v>
      </c>
      <c r="E106" s="147">
        <v>0.19375099851837799</v>
      </c>
      <c r="F106" s="147">
        <v>7.36088465562732</v>
      </c>
      <c r="G106" s="147">
        <v>0</v>
      </c>
      <c r="H106" s="147">
        <v>0</v>
      </c>
      <c r="I106" s="147">
        <v>0</v>
      </c>
      <c r="J106" s="147">
        <v>1.7028098111465599</v>
      </c>
      <c r="K106" s="147">
        <v>0</v>
      </c>
      <c r="L106" s="147">
        <v>0.70191582460725099</v>
      </c>
      <c r="M106" s="147">
        <v>0.13068614632235401</v>
      </c>
      <c r="N106" s="147">
        <v>11.9860694675081</v>
      </c>
      <c r="O106" s="140">
        <v>2.5152927682459099E-5</v>
      </c>
    </row>
    <row r="107" spans="1:15" x14ac:dyDescent="0.45">
      <c r="A107" s="145"/>
      <c r="B107" s="145" t="s">
        <v>659</v>
      </c>
      <c r="C107" s="146">
        <v>16.2781483487394</v>
      </c>
      <c r="D107" s="147">
        <v>2.7209503185269099</v>
      </c>
      <c r="E107" s="147">
        <v>0.27804890050250802</v>
      </c>
      <c r="F107" s="147">
        <v>11.510065976873101</v>
      </c>
      <c r="G107" s="147">
        <v>0</v>
      </c>
      <c r="H107" s="147">
        <v>0</v>
      </c>
      <c r="I107" s="147">
        <v>0</v>
      </c>
      <c r="J107" s="147">
        <v>1.38299726814836</v>
      </c>
      <c r="K107" s="147">
        <v>0</v>
      </c>
      <c r="L107" s="147">
        <v>0.198972957824431</v>
      </c>
      <c r="M107" s="147">
        <v>0.18754557184694101</v>
      </c>
      <c r="N107" s="147">
        <v>16.278580993722201</v>
      </c>
      <c r="O107" s="140">
        <v>2.6578267595001E-5</v>
      </c>
    </row>
    <row r="108" spans="1:15" x14ac:dyDescent="0.45">
      <c r="A108" s="145"/>
      <c r="B108" s="145" t="s">
        <v>660</v>
      </c>
      <c r="C108" s="146">
        <v>16.083652353693001</v>
      </c>
      <c r="D108" s="147">
        <v>7.11528056202964</v>
      </c>
      <c r="E108" s="147">
        <v>0.62866213111107405</v>
      </c>
      <c r="F108" s="147">
        <v>7.1554572570791404</v>
      </c>
      <c r="G108" s="147">
        <v>0</v>
      </c>
      <c r="H108" s="147">
        <v>0</v>
      </c>
      <c r="I108" s="147">
        <v>0</v>
      </c>
      <c r="J108" s="147">
        <v>1.2442981474444501</v>
      </c>
      <c r="K108" s="147">
        <v>0.69715613949001498</v>
      </c>
      <c r="L108" s="147">
        <v>0.28139221845020301</v>
      </c>
      <c r="M108" s="147">
        <v>0.42403622863344997</v>
      </c>
      <c r="N108" s="147">
        <v>17.546282684238001</v>
      </c>
      <c r="O108" s="140">
        <v>9.0938942124620295E-2</v>
      </c>
    </row>
    <row r="109" spans="1:15" x14ac:dyDescent="0.45">
      <c r="A109" s="145"/>
      <c r="B109" s="145" t="s">
        <v>330</v>
      </c>
      <c r="C109" s="146">
        <v>269.44267704535798</v>
      </c>
      <c r="D109" s="147">
        <v>58.261262102287397</v>
      </c>
      <c r="E109" s="147">
        <v>5.4402539093804396</v>
      </c>
      <c r="F109" s="147">
        <v>191.84644289305899</v>
      </c>
      <c r="G109" s="147">
        <v>11.621175025474599</v>
      </c>
      <c r="H109" s="147">
        <v>12.706873434090999</v>
      </c>
      <c r="I109" s="147">
        <v>0.97602859428606503</v>
      </c>
      <c r="J109" s="147">
        <v>3.58669918010954</v>
      </c>
      <c r="K109" s="147">
        <v>1.95765873341213</v>
      </c>
      <c r="L109" s="147">
        <v>0.44600304776264299</v>
      </c>
      <c r="M109" s="147">
        <v>3.66948254314608</v>
      </c>
      <c r="N109" s="147">
        <v>290.511879463009</v>
      </c>
      <c r="O109" s="140">
        <v>7.8195490961903605E-2</v>
      </c>
    </row>
    <row r="110" spans="1:15" x14ac:dyDescent="0.45">
      <c r="A110" s="145"/>
      <c r="B110" s="145" t="s">
        <v>661</v>
      </c>
      <c r="C110" s="146">
        <v>12.7656112843499</v>
      </c>
      <c r="D110" s="147">
        <v>3.1998125739738299</v>
      </c>
      <c r="E110" s="147">
        <v>0.32698295221990697</v>
      </c>
      <c r="F110" s="147">
        <v>7.6337386235064599</v>
      </c>
      <c r="G110" s="147">
        <v>0</v>
      </c>
      <c r="H110" s="147">
        <v>0</v>
      </c>
      <c r="I110" s="147">
        <v>0</v>
      </c>
      <c r="J110" s="147">
        <v>1.53328675410296</v>
      </c>
      <c r="K110" s="147">
        <v>0</v>
      </c>
      <c r="L110" s="147">
        <v>0.14635915504879901</v>
      </c>
      <c r="M110" s="147">
        <v>0.22055188783375901</v>
      </c>
      <c r="N110" s="147">
        <v>13.060731946685699</v>
      </c>
      <c r="O110" s="140">
        <v>2.31184120965373E-2</v>
      </c>
    </row>
    <row r="111" spans="1:15" x14ac:dyDescent="0.45">
      <c r="A111" s="145"/>
      <c r="B111" s="145" t="s">
        <v>662</v>
      </c>
      <c r="C111" s="146">
        <v>24.392568217444399</v>
      </c>
      <c r="D111" s="147">
        <v>7.2655738731168897</v>
      </c>
      <c r="E111" s="147">
        <v>0.70776279378650397</v>
      </c>
      <c r="F111" s="147">
        <v>15.529833470142201</v>
      </c>
      <c r="G111" s="147">
        <v>0</v>
      </c>
      <c r="H111" s="147">
        <v>0</v>
      </c>
      <c r="I111" s="147">
        <v>0</v>
      </c>
      <c r="J111" s="147">
        <v>1.6487059410636999</v>
      </c>
      <c r="K111" s="147">
        <v>0.26034834062506701</v>
      </c>
      <c r="L111" s="147">
        <v>0.31679805864579502</v>
      </c>
      <c r="M111" s="147">
        <v>0.47739008967518798</v>
      </c>
      <c r="N111" s="147">
        <v>26.206412567055398</v>
      </c>
      <c r="O111" s="140">
        <v>7.43605320047378E-2</v>
      </c>
    </row>
    <row r="112" spans="1:15" x14ac:dyDescent="0.45">
      <c r="A112" s="145"/>
      <c r="B112" s="145" t="s">
        <v>332</v>
      </c>
      <c r="C112" s="146">
        <v>431.62171276301501</v>
      </c>
      <c r="D112" s="147">
        <v>78.751836067838596</v>
      </c>
      <c r="E112" s="147">
        <v>7.67191326906309</v>
      </c>
      <c r="F112" s="147">
        <v>326.45950597143002</v>
      </c>
      <c r="G112" s="147">
        <v>21.776611407235102</v>
      </c>
      <c r="H112" s="147">
        <v>23.673761262989601</v>
      </c>
      <c r="I112" s="147">
        <v>1.7453142617504001</v>
      </c>
      <c r="J112" s="147">
        <v>0.81564800868255505</v>
      </c>
      <c r="K112" s="147">
        <v>0</v>
      </c>
      <c r="L112" s="147">
        <v>0</v>
      </c>
      <c r="M112" s="147">
        <v>5.1747496181833004</v>
      </c>
      <c r="N112" s="147">
        <v>466.069339867172</v>
      </c>
      <c r="O112" s="140">
        <v>7.9809764165109903E-2</v>
      </c>
    </row>
    <row r="113" spans="1:15" x14ac:dyDescent="0.45">
      <c r="A113" s="145"/>
      <c r="B113" s="145" t="s">
        <v>663</v>
      </c>
      <c r="C113" s="146">
        <v>39.6967420641448</v>
      </c>
      <c r="D113" s="147">
        <v>11.0881228038618</v>
      </c>
      <c r="E113" s="147">
        <v>0.793473092659295</v>
      </c>
      <c r="F113" s="147">
        <v>29.0512610098483</v>
      </c>
      <c r="G113" s="147">
        <v>0</v>
      </c>
      <c r="H113" s="147">
        <v>0</v>
      </c>
      <c r="I113" s="147">
        <v>0</v>
      </c>
      <c r="J113" s="147">
        <v>0</v>
      </c>
      <c r="K113" s="147">
        <v>0</v>
      </c>
      <c r="L113" s="147">
        <v>0</v>
      </c>
      <c r="M113" s="147">
        <v>0.53520215913389901</v>
      </c>
      <c r="N113" s="147">
        <v>41.468059065503198</v>
      </c>
      <c r="O113" s="140">
        <v>4.4621218499397701E-2</v>
      </c>
    </row>
    <row r="114" spans="1:15" x14ac:dyDescent="0.45">
      <c r="A114" s="145"/>
      <c r="B114" s="145" t="s">
        <v>664</v>
      </c>
      <c r="C114" s="146">
        <v>12.8957775817673</v>
      </c>
      <c r="D114" s="147">
        <v>3.6527666970861699</v>
      </c>
      <c r="E114" s="147">
        <v>0.37326949963358902</v>
      </c>
      <c r="F114" s="147">
        <v>9.0832288057377806</v>
      </c>
      <c r="G114" s="147">
        <v>0</v>
      </c>
      <c r="H114" s="147">
        <v>0</v>
      </c>
      <c r="I114" s="147">
        <v>0</v>
      </c>
      <c r="J114" s="147">
        <v>1.26E-2</v>
      </c>
      <c r="K114" s="147">
        <v>0</v>
      </c>
      <c r="L114" s="147">
        <v>0.16707723812803199</v>
      </c>
      <c r="M114" s="147">
        <v>0.25177239839691101</v>
      </c>
      <c r="N114" s="147">
        <v>13.5407146389825</v>
      </c>
      <c r="O114" s="140">
        <v>5.0011490437538803E-2</v>
      </c>
    </row>
    <row r="115" spans="1:15" x14ac:dyDescent="0.45">
      <c r="A115" s="145"/>
      <c r="B115" s="145" t="s">
        <v>665</v>
      </c>
      <c r="C115" s="146">
        <v>12.2205041094634</v>
      </c>
      <c r="D115" s="147">
        <v>2.5840227590815301</v>
      </c>
      <c r="E115" s="147">
        <v>0.26405652545369501</v>
      </c>
      <c r="F115" s="147">
        <v>6.5489850070968201</v>
      </c>
      <c r="G115" s="147">
        <v>0</v>
      </c>
      <c r="H115" s="147">
        <v>0</v>
      </c>
      <c r="I115" s="147">
        <v>0</v>
      </c>
      <c r="J115" s="147">
        <v>1.76326328280817</v>
      </c>
      <c r="K115" s="147">
        <v>0</v>
      </c>
      <c r="L115" s="147">
        <v>0.88247978262646598</v>
      </c>
      <c r="M115" s="147">
        <v>0.178107625176402</v>
      </c>
      <c r="N115" s="147">
        <v>12.2209149822431</v>
      </c>
      <c r="O115" s="140">
        <v>3.3621590076249299E-5</v>
      </c>
    </row>
    <row r="116" spans="1:15" x14ac:dyDescent="0.45">
      <c r="A116" s="145"/>
      <c r="B116" s="145" t="s">
        <v>666</v>
      </c>
      <c r="C116" s="146">
        <v>7.1750201935009699</v>
      </c>
      <c r="D116" s="147">
        <v>1.71591254820015</v>
      </c>
      <c r="E116" s="147">
        <v>0.17534594223409999</v>
      </c>
      <c r="F116" s="147">
        <v>4.3001551980419697</v>
      </c>
      <c r="G116" s="147">
        <v>0</v>
      </c>
      <c r="H116" s="147">
        <v>0</v>
      </c>
      <c r="I116" s="147">
        <v>0</v>
      </c>
      <c r="J116" s="147">
        <v>0.38589044360322</v>
      </c>
      <c r="K116" s="147">
        <v>0.71110210774397797</v>
      </c>
      <c r="L116" s="147">
        <v>7.8485694047289306E-2</v>
      </c>
      <c r="M116" s="147">
        <v>0.118271857279037</v>
      </c>
      <c r="N116" s="147">
        <v>7.4851637911497404</v>
      </c>
      <c r="O116" s="140">
        <v>4.3225466867632803E-2</v>
      </c>
    </row>
    <row r="117" spans="1:15" x14ac:dyDescent="0.45">
      <c r="A117" s="145"/>
      <c r="B117" s="145" t="s">
        <v>667</v>
      </c>
      <c r="C117" s="146">
        <v>17.933625012918</v>
      </c>
      <c r="D117" s="147">
        <v>2.3287061037640902</v>
      </c>
      <c r="E117" s="147">
        <v>0.237966186787475</v>
      </c>
      <c r="F117" s="147">
        <v>15.3114865184561</v>
      </c>
      <c r="G117" s="147">
        <v>0</v>
      </c>
      <c r="H117" s="147">
        <v>0</v>
      </c>
      <c r="I117" s="147">
        <v>0</v>
      </c>
      <c r="J117" s="147">
        <v>1.02805037930531</v>
      </c>
      <c r="K117" s="147">
        <v>0</v>
      </c>
      <c r="L117" s="147">
        <v>0.106514819173145</v>
      </c>
      <c r="M117" s="147">
        <v>0.16050956347811199</v>
      </c>
      <c r="N117" s="147">
        <v>19.1732335709642</v>
      </c>
      <c r="O117" s="140">
        <v>6.9122029548032995E-2</v>
      </c>
    </row>
    <row r="118" spans="1:15" x14ac:dyDescent="0.45">
      <c r="A118" s="145"/>
      <c r="B118" s="145" t="s">
        <v>334</v>
      </c>
      <c r="C118" s="146">
        <v>250.81130807256699</v>
      </c>
      <c r="D118" s="147">
        <v>92.377908975218602</v>
      </c>
      <c r="E118" s="147">
        <v>7.5798996744473097</v>
      </c>
      <c r="F118" s="147">
        <v>136.345452529764</v>
      </c>
      <c r="G118" s="147">
        <v>11.726013561792501</v>
      </c>
      <c r="H118" s="147">
        <v>12.924073648541199</v>
      </c>
      <c r="I118" s="147">
        <v>0.87657896968796301</v>
      </c>
      <c r="J118" s="147">
        <v>0.17249190486560301</v>
      </c>
      <c r="K118" s="147">
        <v>0</v>
      </c>
      <c r="L118" s="147">
        <v>0.67064881518284403</v>
      </c>
      <c r="M118" s="147">
        <v>5.1126859282916097</v>
      </c>
      <c r="N118" s="147">
        <v>267.78575400779198</v>
      </c>
      <c r="O118" s="140">
        <v>6.7678152415335993E-2</v>
      </c>
    </row>
    <row r="119" spans="1:15" x14ac:dyDescent="0.45">
      <c r="A119" s="145"/>
      <c r="B119" s="145" t="s">
        <v>668</v>
      </c>
      <c r="C119" s="146">
        <v>12.4028430851547</v>
      </c>
      <c r="D119" s="147">
        <v>3.3308009380430299</v>
      </c>
      <c r="E119" s="147">
        <v>0.34036841184032701</v>
      </c>
      <c r="F119" s="147">
        <v>8.5451883299467806</v>
      </c>
      <c r="G119" s="147">
        <v>0</v>
      </c>
      <c r="H119" s="147">
        <v>0</v>
      </c>
      <c r="I119" s="147">
        <v>0</v>
      </c>
      <c r="J119" s="147">
        <v>0.77550765841375602</v>
      </c>
      <c r="K119" s="147">
        <v>0</v>
      </c>
      <c r="L119" s="147">
        <v>0.15235055168491199</v>
      </c>
      <c r="M119" s="147">
        <v>0.22958044162162899</v>
      </c>
      <c r="N119" s="147">
        <v>13.3737963315504</v>
      </c>
      <c r="O119" s="140">
        <v>7.8284731954550296E-2</v>
      </c>
    </row>
    <row r="120" spans="1:15" x14ac:dyDescent="0.45">
      <c r="A120" s="145"/>
      <c r="B120" s="145" t="s">
        <v>669</v>
      </c>
      <c r="C120" s="146">
        <v>8.7066135898466097</v>
      </c>
      <c r="D120" s="147">
        <v>1.4199460119621099</v>
      </c>
      <c r="E120" s="147">
        <v>0.145101667127958</v>
      </c>
      <c r="F120" s="147">
        <v>7.1141987802543998</v>
      </c>
      <c r="G120" s="147">
        <v>0</v>
      </c>
      <c r="H120" s="147">
        <v>0</v>
      </c>
      <c r="I120" s="147">
        <v>0</v>
      </c>
      <c r="J120" s="147">
        <v>0.173732205111367</v>
      </c>
      <c r="K120" s="147">
        <v>0</v>
      </c>
      <c r="L120" s="147">
        <v>6.4948209846510396E-2</v>
      </c>
      <c r="M120" s="147">
        <v>9.7871916492483002E-2</v>
      </c>
      <c r="N120" s="147">
        <v>9.0157987907948307</v>
      </c>
      <c r="O120" s="140">
        <v>3.5511533589681801E-2</v>
      </c>
    </row>
    <row r="121" spans="1:15" x14ac:dyDescent="0.45">
      <c r="A121" s="145"/>
      <c r="B121" s="145" t="s">
        <v>670</v>
      </c>
      <c r="C121" s="146">
        <v>10.4748790858518</v>
      </c>
      <c r="D121" s="147">
        <v>3.4339181712304701</v>
      </c>
      <c r="E121" s="147">
        <v>0.33973969957702499</v>
      </c>
      <c r="F121" s="147">
        <v>6.8477754941604996</v>
      </c>
      <c r="G121" s="147">
        <v>0</v>
      </c>
      <c r="H121" s="147">
        <v>0</v>
      </c>
      <c r="I121" s="147">
        <v>0</v>
      </c>
      <c r="J121" s="147">
        <v>0.182343800390037</v>
      </c>
      <c r="K121" s="147">
        <v>0</v>
      </c>
      <c r="L121" s="147">
        <v>0.15206913702692201</v>
      </c>
      <c r="M121" s="147">
        <v>0.22915638928335699</v>
      </c>
      <c r="N121" s="147">
        <v>11.1850026916683</v>
      </c>
      <c r="O121" s="140">
        <v>6.77930122148762E-2</v>
      </c>
    </row>
    <row r="122" spans="1:15" x14ac:dyDescent="0.45">
      <c r="A122" s="145"/>
      <c r="B122" s="145" t="s">
        <v>336</v>
      </c>
      <c r="C122" s="146">
        <v>1008.94427154228</v>
      </c>
      <c r="D122" s="147">
        <v>195.931055131813</v>
      </c>
      <c r="E122" s="147">
        <v>18.053003778008101</v>
      </c>
      <c r="F122" s="147">
        <v>757.95165543583096</v>
      </c>
      <c r="G122" s="147">
        <v>46.3805764845185</v>
      </c>
      <c r="H122" s="147">
        <v>53.234840600502999</v>
      </c>
      <c r="I122" s="147">
        <v>3.9956585608793902</v>
      </c>
      <c r="J122" s="147">
        <v>3.4318103040898902</v>
      </c>
      <c r="K122" s="147">
        <v>0</v>
      </c>
      <c r="L122" s="147">
        <v>0</v>
      </c>
      <c r="M122" s="147">
        <v>12.176854916579</v>
      </c>
      <c r="N122" s="147">
        <v>1091.15545521222</v>
      </c>
      <c r="O122" s="140">
        <v>8.1482383109497694E-2</v>
      </c>
    </row>
    <row r="123" spans="1:15" x14ac:dyDescent="0.45">
      <c r="A123" s="145"/>
      <c r="B123" s="145" t="s">
        <v>671</v>
      </c>
      <c r="C123" s="146">
        <v>73.524822531528002</v>
      </c>
      <c r="D123" s="147">
        <v>25.299326934723101</v>
      </c>
      <c r="E123" s="147">
        <v>1.6883354178896099</v>
      </c>
      <c r="F123" s="147">
        <v>49.054039689875701</v>
      </c>
      <c r="G123" s="147">
        <v>0</v>
      </c>
      <c r="H123" s="147">
        <v>0</v>
      </c>
      <c r="I123" s="147">
        <v>0</v>
      </c>
      <c r="J123" s="147">
        <v>0</v>
      </c>
      <c r="K123" s="147">
        <v>0</v>
      </c>
      <c r="L123" s="147">
        <v>0</v>
      </c>
      <c r="M123" s="147">
        <v>1.13879193967744</v>
      </c>
      <c r="N123" s="147">
        <v>77.1804939821658</v>
      </c>
      <c r="O123" s="140">
        <v>4.9720234946099E-2</v>
      </c>
    </row>
    <row r="124" spans="1:15" x14ac:dyDescent="0.45">
      <c r="A124" s="145"/>
      <c r="B124" s="145" t="s">
        <v>672</v>
      </c>
      <c r="C124" s="146">
        <v>13.057175613069701</v>
      </c>
      <c r="D124" s="147">
        <v>4.5154050105888199</v>
      </c>
      <c r="E124" s="147">
        <v>0.42210751088808601</v>
      </c>
      <c r="F124" s="147">
        <v>6.40713747441003</v>
      </c>
      <c r="G124" s="147">
        <v>0</v>
      </c>
      <c r="H124" s="147">
        <v>0</v>
      </c>
      <c r="I124" s="147">
        <v>0</v>
      </c>
      <c r="J124" s="147">
        <v>1.3623543259609301</v>
      </c>
      <c r="K124" s="147">
        <v>0</v>
      </c>
      <c r="L124" s="147">
        <v>0.18893736879518899</v>
      </c>
      <c r="M124" s="147">
        <v>0.28471396057339399</v>
      </c>
      <c r="N124" s="147">
        <v>13.180655651216499</v>
      </c>
      <c r="O124" s="140">
        <v>9.4568719764474007E-3</v>
      </c>
    </row>
    <row r="125" spans="1:15" x14ac:dyDescent="0.45">
      <c r="A125" s="145"/>
      <c r="B125" s="145" t="s">
        <v>673</v>
      </c>
      <c r="C125" s="146">
        <v>9.8789763866528393</v>
      </c>
      <c r="D125" s="147">
        <v>1.92891849534175</v>
      </c>
      <c r="E125" s="147">
        <v>0.19711262757411999</v>
      </c>
      <c r="F125" s="147">
        <v>7.73950828428615</v>
      </c>
      <c r="G125" s="147">
        <v>0</v>
      </c>
      <c r="H125" s="147">
        <v>0</v>
      </c>
      <c r="I125" s="147">
        <v>0</v>
      </c>
      <c r="J125" s="147">
        <v>0.108812001231801</v>
      </c>
      <c r="K125" s="147">
        <v>0</v>
      </c>
      <c r="L125" s="147">
        <v>8.8228567958495596E-2</v>
      </c>
      <c r="M125" s="147">
        <v>0.13295360155823699</v>
      </c>
      <c r="N125" s="147">
        <v>10.1955335779506</v>
      </c>
      <c r="O125" s="140">
        <v>3.2043521404241403E-2</v>
      </c>
    </row>
    <row r="126" spans="1:15" x14ac:dyDescent="0.45">
      <c r="A126" s="145"/>
      <c r="B126" s="145" t="s">
        <v>674</v>
      </c>
      <c r="C126" s="146">
        <v>12.7784202644643</v>
      </c>
      <c r="D126" s="147">
        <v>3.7024666556021701</v>
      </c>
      <c r="E126" s="147">
        <v>0.37834824682874302</v>
      </c>
      <c r="F126" s="147">
        <v>8.1281394299030794</v>
      </c>
      <c r="G126" s="147">
        <v>0</v>
      </c>
      <c r="H126" s="147">
        <v>0</v>
      </c>
      <c r="I126" s="147">
        <v>0</v>
      </c>
      <c r="J126" s="147">
        <v>0.82395938129212898</v>
      </c>
      <c r="K126" s="147">
        <v>0</v>
      </c>
      <c r="L126" s="147">
        <v>0.16935051000083001</v>
      </c>
      <c r="M126" s="147">
        <v>0.25519807672815897</v>
      </c>
      <c r="N126" s="147">
        <v>13.4574623003551</v>
      </c>
      <c r="O126" s="140">
        <v>5.3139748250351497E-2</v>
      </c>
    </row>
    <row r="127" spans="1:15" x14ac:dyDescent="0.45">
      <c r="A127" s="145"/>
      <c r="B127" s="145" t="s">
        <v>675</v>
      </c>
      <c r="C127" s="146">
        <v>15.4561140087837</v>
      </c>
      <c r="D127" s="147">
        <v>3.7331428621534299</v>
      </c>
      <c r="E127" s="147">
        <v>0.38148299186566398</v>
      </c>
      <c r="F127" s="147">
        <v>10.8193450827738</v>
      </c>
      <c r="G127" s="147">
        <v>0</v>
      </c>
      <c r="H127" s="147">
        <v>0</v>
      </c>
      <c r="I127" s="147">
        <v>0</v>
      </c>
      <c r="J127" s="147">
        <v>0.74469980681096004</v>
      </c>
      <c r="K127" s="147">
        <v>0</v>
      </c>
      <c r="L127" s="147">
        <v>0.17075363708069399</v>
      </c>
      <c r="M127" s="147">
        <v>0.25731247463727702</v>
      </c>
      <c r="N127" s="147">
        <v>16.106736855321898</v>
      </c>
      <c r="O127" s="140">
        <v>4.2094852960350898E-2</v>
      </c>
    </row>
    <row r="128" spans="1:15" x14ac:dyDescent="0.45">
      <c r="A128" s="145"/>
      <c r="B128" s="145" t="s">
        <v>676</v>
      </c>
      <c r="C128" s="146">
        <v>9.2344274858316595</v>
      </c>
      <c r="D128" s="147">
        <v>2.6203645556148198</v>
      </c>
      <c r="E128" s="147">
        <v>0.26493149067944299</v>
      </c>
      <c r="F128" s="147">
        <v>5.8494650275162998</v>
      </c>
      <c r="G128" s="147">
        <v>0</v>
      </c>
      <c r="H128" s="147">
        <v>0</v>
      </c>
      <c r="I128" s="147">
        <v>0</v>
      </c>
      <c r="J128" s="147">
        <v>0.70208319436080502</v>
      </c>
      <c r="K128" s="147">
        <v>0.131421653026221</v>
      </c>
      <c r="L128" s="147">
        <v>0.11858461995771601</v>
      </c>
      <c r="M128" s="147">
        <v>0.17869781801149101</v>
      </c>
      <c r="N128" s="147">
        <v>9.8655483591667998</v>
      </c>
      <c r="O128" s="140">
        <v>6.8344342332370897E-2</v>
      </c>
    </row>
    <row r="129" spans="1:15" x14ac:dyDescent="0.45">
      <c r="A129" s="145"/>
      <c r="B129" s="145" t="s">
        <v>677</v>
      </c>
      <c r="C129" s="146">
        <v>10.2327884107772</v>
      </c>
      <c r="D129" s="147">
        <v>1.9356339739164901</v>
      </c>
      <c r="E129" s="147">
        <v>0.19779886996166801</v>
      </c>
      <c r="F129" s="147">
        <v>6.9079871782395497</v>
      </c>
      <c r="G129" s="147">
        <v>0</v>
      </c>
      <c r="H129" s="147">
        <v>0</v>
      </c>
      <c r="I129" s="147">
        <v>0</v>
      </c>
      <c r="J129" s="147">
        <v>1.2361437858356801</v>
      </c>
      <c r="K129" s="147">
        <v>0</v>
      </c>
      <c r="L129" s="147">
        <v>8.8535733378932502E-2</v>
      </c>
      <c r="M129" s="147">
        <v>0.13341646204671401</v>
      </c>
      <c r="N129" s="147">
        <v>10.499516003379</v>
      </c>
      <c r="O129" s="140">
        <v>2.6065973603138101E-2</v>
      </c>
    </row>
    <row r="130" spans="1:15" x14ac:dyDescent="0.45">
      <c r="A130" s="145"/>
      <c r="B130" s="145" t="s">
        <v>338</v>
      </c>
      <c r="C130" s="146">
        <v>197.98613049257801</v>
      </c>
      <c r="D130" s="147">
        <v>74.283248196931794</v>
      </c>
      <c r="E130" s="147">
        <v>5.9758223621858502</v>
      </c>
      <c r="F130" s="147">
        <v>104.296220299303</v>
      </c>
      <c r="G130" s="147">
        <v>11.3866360886073</v>
      </c>
      <c r="H130" s="147">
        <v>12.3425793715399</v>
      </c>
      <c r="I130" s="147">
        <v>0.76496705242137397</v>
      </c>
      <c r="J130" s="147">
        <v>0.53367672491866402</v>
      </c>
      <c r="K130" s="147">
        <v>0</v>
      </c>
      <c r="L130" s="147">
        <v>0.36999479022141801</v>
      </c>
      <c r="M130" s="147">
        <v>4.0307265542330102</v>
      </c>
      <c r="N130" s="147">
        <v>213.98387144036201</v>
      </c>
      <c r="O130" s="140">
        <v>8.0802331496567806E-2</v>
      </c>
    </row>
    <row r="131" spans="1:15" x14ac:dyDescent="0.45">
      <c r="A131" s="145"/>
      <c r="B131" s="145" t="s">
        <v>678</v>
      </c>
      <c r="C131" s="146">
        <v>9.9454263969752503</v>
      </c>
      <c r="D131" s="147">
        <v>3.07693343587473</v>
      </c>
      <c r="E131" s="147">
        <v>0.31442615946751601</v>
      </c>
      <c r="F131" s="147">
        <v>6.7071835311302097</v>
      </c>
      <c r="G131" s="147">
        <v>0</v>
      </c>
      <c r="H131" s="147">
        <v>0</v>
      </c>
      <c r="I131" s="147">
        <v>0</v>
      </c>
      <c r="J131" s="147">
        <v>0.52077463225391196</v>
      </c>
      <c r="K131" s="147">
        <v>0</v>
      </c>
      <c r="L131" s="147">
        <v>0.14073867372125601</v>
      </c>
      <c r="M131" s="147">
        <v>0.212082253375696</v>
      </c>
      <c r="N131" s="147">
        <v>10.9721386858233</v>
      </c>
      <c r="O131" s="140">
        <v>0.103234617387578</v>
      </c>
    </row>
    <row r="132" spans="1:15" x14ac:dyDescent="0.45">
      <c r="A132" s="145"/>
      <c r="B132" s="145" t="s">
        <v>679</v>
      </c>
      <c r="C132" s="146">
        <v>13.027037271388901</v>
      </c>
      <c r="D132" s="147">
        <v>3.7949386695482601</v>
      </c>
      <c r="E132" s="147">
        <v>0.37861857037654501</v>
      </c>
      <c r="F132" s="147">
        <v>8.3501165686346397</v>
      </c>
      <c r="G132" s="147">
        <v>0</v>
      </c>
      <c r="H132" s="147">
        <v>0</v>
      </c>
      <c r="I132" s="147">
        <v>0</v>
      </c>
      <c r="J132" s="147">
        <v>0.34691413633097201</v>
      </c>
      <c r="K132" s="147">
        <v>0</v>
      </c>
      <c r="L132" s="147">
        <v>0.16947150813172801</v>
      </c>
      <c r="M132" s="147">
        <v>0.25538038991470502</v>
      </c>
      <c r="N132" s="147">
        <v>13.295439842936799</v>
      </c>
      <c r="O132" s="140">
        <v>2.0603500700610899E-2</v>
      </c>
    </row>
    <row r="133" spans="1:15" x14ac:dyDescent="0.45">
      <c r="A133" s="145"/>
      <c r="B133" s="145" t="s">
        <v>340</v>
      </c>
      <c r="C133" s="146">
        <v>454.34258806158903</v>
      </c>
      <c r="D133" s="147">
        <v>84.250750189845306</v>
      </c>
      <c r="E133" s="147">
        <v>7.74394253718551</v>
      </c>
      <c r="F133" s="147">
        <v>345.04042340127398</v>
      </c>
      <c r="G133" s="147">
        <v>20.0246749709104</v>
      </c>
      <c r="H133" s="147">
        <v>21.9807334373881</v>
      </c>
      <c r="I133" s="147">
        <v>1.7077394163216399</v>
      </c>
      <c r="J133" s="147">
        <v>1.39051228972803</v>
      </c>
      <c r="K133" s="147">
        <v>0</v>
      </c>
      <c r="L133" s="147">
        <v>0</v>
      </c>
      <c r="M133" s="147">
        <v>5.2233337652579603</v>
      </c>
      <c r="N133" s="147">
        <v>487.36211000791099</v>
      </c>
      <c r="O133" s="140">
        <v>7.2675383760955295E-2</v>
      </c>
    </row>
    <row r="134" spans="1:15" x14ac:dyDescent="0.45">
      <c r="A134" s="145"/>
      <c r="B134" s="145" t="s">
        <v>680</v>
      </c>
      <c r="C134" s="146">
        <v>9.1964109901132201</v>
      </c>
      <c r="D134" s="147">
        <v>2.5053290436875102</v>
      </c>
      <c r="E134" s="147">
        <v>0.25601495964269799</v>
      </c>
      <c r="F134" s="147">
        <v>6.4524980278231903</v>
      </c>
      <c r="G134" s="147">
        <v>0</v>
      </c>
      <c r="H134" s="147">
        <v>0</v>
      </c>
      <c r="I134" s="147">
        <v>0</v>
      </c>
      <c r="J134" s="147">
        <v>4.6659589437021497E-2</v>
      </c>
      <c r="K134" s="147">
        <v>0</v>
      </c>
      <c r="L134" s="147">
        <v>0.114593537426774</v>
      </c>
      <c r="M134" s="147">
        <v>0.17268356355240799</v>
      </c>
      <c r="N134" s="147">
        <v>9.5477787215696104</v>
      </c>
      <c r="O134" s="140">
        <v>3.82070496668898E-2</v>
      </c>
    </row>
    <row r="135" spans="1:15" x14ac:dyDescent="0.45">
      <c r="A135" s="145"/>
      <c r="B135" s="145" t="s">
        <v>681</v>
      </c>
      <c r="C135" s="146">
        <v>10.8902173359323</v>
      </c>
      <c r="D135" s="147">
        <v>2.96528383906666</v>
      </c>
      <c r="E135" s="147">
        <v>0.30301689285104999</v>
      </c>
      <c r="F135" s="147">
        <v>7.5666229096554698</v>
      </c>
      <c r="G135" s="147">
        <v>0</v>
      </c>
      <c r="H135" s="147">
        <v>0</v>
      </c>
      <c r="I135" s="147">
        <v>0</v>
      </c>
      <c r="J135" s="147">
        <v>0.57314771308371204</v>
      </c>
      <c r="K135" s="147">
        <v>0</v>
      </c>
      <c r="L135" s="147">
        <v>0.13563183065692</v>
      </c>
      <c r="M135" s="147">
        <v>0.204386638173394</v>
      </c>
      <c r="N135" s="147">
        <v>11.7480898234872</v>
      </c>
      <c r="O135" s="140">
        <v>7.8774597521053397E-2</v>
      </c>
    </row>
    <row r="136" spans="1:15" x14ac:dyDescent="0.45">
      <c r="A136" s="145"/>
      <c r="B136" s="145" t="s">
        <v>682</v>
      </c>
      <c r="C136" s="146">
        <v>11.274247406933901</v>
      </c>
      <c r="D136" s="147">
        <v>5.9776001484758297</v>
      </c>
      <c r="E136" s="147">
        <v>0.39253453351064299</v>
      </c>
      <c r="F136" s="147">
        <v>5.1736618509164298</v>
      </c>
      <c r="G136" s="147">
        <v>0</v>
      </c>
      <c r="H136" s="147">
        <v>0</v>
      </c>
      <c r="I136" s="147">
        <v>0</v>
      </c>
      <c r="J136" s="147">
        <v>0.495249007756557</v>
      </c>
      <c r="K136" s="147">
        <v>0</v>
      </c>
      <c r="L136" s="147">
        <v>0.17570036071310699</v>
      </c>
      <c r="M136" s="147">
        <v>0.26476679204780701</v>
      </c>
      <c r="N136" s="147">
        <v>12.4795126934204</v>
      </c>
      <c r="O136" s="140">
        <v>0.106904278661225</v>
      </c>
    </row>
    <row r="137" spans="1:15" x14ac:dyDescent="0.45">
      <c r="A137" s="145"/>
      <c r="B137" s="145" t="s">
        <v>683</v>
      </c>
      <c r="C137" s="146">
        <v>2363.5376068334299</v>
      </c>
      <c r="D137" s="147">
        <v>1214.7370519311301</v>
      </c>
      <c r="E137" s="147">
        <v>110.384990885504</v>
      </c>
      <c r="F137" s="147">
        <v>1146.4171441631299</v>
      </c>
      <c r="G137" s="147">
        <v>0</v>
      </c>
      <c r="H137" s="147">
        <v>0</v>
      </c>
      <c r="I137" s="147">
        <v>0</v>
      </c>
      <c r="J137" s="147">
        <v>0</v>
      </c>
      <c r="K137" s="147">
        <v>0</v>
      </c>
      <c r="L137" s="147">
        <v>0</v>
      </c>
      <c r="M137" s="147">
        <v>36.413685792945799</v>
      </c>
      <c r="N137" s="147">
        <v>2507.9528727727102</v>
      </c>
      <c r="O137" s="140">
        <v>6.11013192774068E-2</v>
      </c>
    </row>
    <row r="138" spans="1:15" x14ac:dyDescent="0.45">
      <c r="A138" s="145"/>
      <c r="B138" s="145" t="s">
        <v>684</v>
      </c>
      <c r="C138" s="146">
        <v>102.401578296065</v>
      </c>
      <c r="D138" s="147">
        <v>51.260504680787498</v>
      </c>
      <c r="E138" s="147">
        <v>3.27427877228916</v>
      </c>
      <c r="F138" s="147">
        <v>52.642778154727402</v>
      </c>
      <c r="G138" s="147">
        <v>0</v>
      </c>
      <c r="H138" s="147">
        <v>0</v>
      </c>
      <c r="I138" s="147">
        <v>0</v>
      </c>
      <c r="J138" s="147">
        <v>0</v>
      </c>
      <c r="K138" s="147">
        <v>0</v>
      </c>
      <c r="L138" s="147">
        <v>0</v>
      </c>
      <c r="M138" s="147">
        <v>2.2085198422906398</v>
      </c>
      <c r="N138" s="147">
        <v>109.38608145009501</v>
      </c>
      <c r="O138" s="140">
        <v>6.8206987336038902E-2</v>
      </c>
    </row>
    <row r="139" spans="1:15" x14ac:dyDescent="0.45">
      <c r="A139" s="145"/>
      <c r="B139" s="145" t="s">
        <v>342</v>
      </c>
      <c r="C139" s="146">
        <v>253.28658046751301</v>
      </c>
      <c r="D139" s="147">
        <v>109.977454144943</v>
      </c>
      <c r="E139" s="147">
        <v>8.5327111785337202</v>
      </c>
      <c r="F139" s="147">
        <v>110.705055684548</v>
      </c>
      <c r="G139" s="147">
        <v>15.434166051235399</v>
      </c>
      <c r="H139" s="147">
        <v>14.95540214511</v>
      </c>
      <c r="I139" s="147">
        <v>0.89793674363422904</v>
      </c>
      <c r="J139" s="147">
        <v>3.7070122849244602</v>
      </c>
      <c r="K139" s="147">
        <v>0</v>
      </c>
      <c r="L139" s="147">
        <v>0.68307414701757396</v>
      </c>
      <c r="M139" s="147">
        <v>5.7553627670054803</v>
      </c>
      <c r="N139" s="147">
        <v>270.64817514695198</v>
      </c>
      <c r="O139" s="140">
        <v>6.8545260658472204E-2</v>
      </c>
    </row>
    <row r="140" spans="1:15" x14ac:dyDescent="0.45">
      <c r="A140" s="145"/>
      <c r="B140" s="145" t="s">
        <v>685</v>
      </c>
      <c r="C140" s="146">
        <v>13.9030480274448</v>
      </c>
      <c r="D140" s="147">
        <v>2.9289945406774298</v>
      </c>
      <c r="E140" s="147">
        <v>0.29930855630540099</v>
      </c>
      <c r="F140" s="147">
        <v>10.703176243654701</v>
      </c>
      <c r="G140" s="147">
        <v>0</v>
      </c>
      <c r="H140" s="147">
        <v>0</v>
      </c>
      <c r="I140" s="147">
        <v>0</v>
      </c>
      <c r="J140" s="147">
        <v>0.766155060842997</v>
      </c>
      <c r="K140" s="147">
        <v>0</v>
      </c>
      <c r="L140" s="147">
        <v>0.13397196123625299</v>
      </c>
      <c r="M140" s="147">
        <v>0.20188532521352801</v>
      </c>
      <c r="N140" s="147">
        <v>15.033491687930301</v>
      </c>
      <c r="O140" s="140">
        <v>8.1309052392969997E-2</v>
      </c>
    </row>
    <row r="141" spans="1:15" x14ac:dyDescent="0.45">
      <c r="A141" s="145"/>
      <c r="B141" s="145" t="s">
        <v>344</v>
      </c>
      <c r="C141" s="146">
        <v>276.02182224898701</v>
      </c>
      <c r="D141" s="147">
        <v>147.68576486525399</v>
      </c>
      <c r="E141" s="147">
        <v>11.348397291644201</v>
      </c>
      <c r="F141" s="147">
        <v>93.093795443683703</v>
      </c>
      <c r="G141" s="147">
        <v>16.636745008836499</v>
      </c>
      <c r="H141" s="147">
        <v>16.957912051523099</v>
      </c>
      <c r="I141" s="147">
        <v>0.94837708542263499</v>
      </c>
      <c r="J141" s="147">
        <v>2.4797576396992498</v>
      </c>
      <c r="K141" s="147">
        <v>0</v>
      </c>
      <c r="L141" s="147">
        <v>1.18154465093978</v>
      </c>
      <c r="M141" s="147">
        <v>7.6545592689044799</v>
      </c>
      <c r="N141" s="147">
        <v>297.98685330590803</v>
      </c>
      <c r="O141" s="140">
        <v>7.9577154001640102E-2</v>
      </c>
    </row>
    <row r="142" spans="1:15" x14ac:dyDescent="0.45">
      <c r="A142" s="145"/>
      <c r="B142" s="145" t="s">
        <v>346</v>
      </c>
      <c r="C142" s="146">
        <v>115.931268882654</v>
      </c>
      <c r="D142" s="147">
        <v>45.9420630498741</v>
      </c>
      <c r="E142" s="147">
        <v>3.68996929803314</v>
      </c>
      <c r="F142" s="147">
        <v>56.701895734982699</v>
      </c>
      <c r="G142" s="147">
        <v>6.9820742548763297</v>
      </c>
      <c r="H142" s="147">
        <v>7.0415564627139497</v>
      </c>
      <c r="I142" s="147">
        <v>0.43141416133266097</v>
      </c>
      <c r="J142" s="147">
        <v>0.85098097579489795</v>
      </c>
      <c r="K142" s="147">
        <v>0</v>
      </c>
      <c r="L142" s="147">
        <v>0.215127996718287</v>
      </c>
      <c r="M142" s="147">
        <v>2.4889055119019701</v>
      </c>
      <c r="N142" s="147">
        <v>124.343987446228</v>
      </c>
      <c r="O142" s="140">
        <v>7.2566432202941997E-2</v>
      </c>
    </row>
    <row r="143" spans="1:15" x14ac:dyDescent="0.45">
      <c r="A143" s="145"/>
      <c r="B143" s="145" t="s">
        <v>686</v>
      </c>
      <c r="C143" s="146">
        <v>8.7263429243734798</v>
      </c>
      <c r="D143" s="147">
        <v>2.1821927854421301</v>
      </c>
      <c r="E143" s="147">
        <v>0.21336418787835501</v>
      </c>
      <c r="F143" s="147">
        <v>4.5141091991443503</v>
      </c>
      <c r="G143" s="147">
        <v>0</v>
      </c>
      <c r="H143" s="147">
        <v>0</v>
      </c>
      <c r="I143" s="147">
        <v>0</v>
      </c>
      <c r="J143" s="147">
        <v>1.29315392658595</v>
      </c>
      <c r="K143" s="147">
        <v>0.65989721117766797</v>
      </c>
      <c r="L143" s="147">
        <v>9.5502845159147906E-2</v>
      </c>
      <c r="M143" s="147">
        <v>0.143915343468563</v>
      </c>
      <c r="N143" s="147">
        <v>9.1021354988561693</v>
      </c>
      <c r="O143" s="140">
        <v>4.3064153877458301E-2</v>
      </c>
    </row>
    <row r="144" spans="1:15" x14ac:dyDescent="0.45">
      <c r="A144" s="145"/>
      <c r="B144" s="145" t="s">
        <v>687</v>
      </c>
      <c r="C144" s="146">
        <v>173.788759837025</v>
      </c>
      <c r="D144" s="147">
        <v>79.901663414182394</v>
      </c>
      <c r="E144" s="147">
        <v>6.3219436817572898</v>
      </c>
      <c r="F144" s="147">
        <v>70.462409619369595</v>
      </c>
      <c r="G144" s="147">
        <v>10.027236184276999</v>
      </c>
      <c r="H144" s="147">
        <v>10.7173539172587</v>
      </c>
      <c r="I144" s="147">
        <v>0.61990722562960698</v>
      </c>
      <c r="J144" s="147">
        <v>2.7495067399461601</v>
      </c>
      <c r="K144" s="147">
        <v>0</v>
      </c>
      <c r="L144" s="147">
        <v>0.93693331884803699</v>
      </c>
      <c r="M144" s="147">
        <v>4.2641873695152199</v>
      </c>
      <c r="N144" s="147">
        <v>186.00114147078401</v>
      </c>
      <c r="O144" s="140">
        <v>7.0271412519496299E-2</v>
      </c>
    </row>
    <row r="145" spans="1:15" x14ac:dyDescent="0.45">
      <c r="A145" s="145"/>
      <c r="B145" s="145" t="s">
        <v>350</v>
      </c>
      <c r="C145" s="146">
        <v>894.33548565202204</v>
      </c>
      <c r="D145" s="147">
        <v>120.272861777565</v>
      </c>
      <c r="E145" s="147">
        <v>12.290462177692101</v>
      </c>
      <c r="F145" s="147">
        <v>737.076447986875</v>
      </c>
      <c r="G145" s="147">
        <v>31.279425133354501</v>
      </c>
      <c r="H145" s="147">
        <v>37.203327765528698</v>
      </c>
      <c r="I145" s="147">
        <v>3.20928535412743</v>
      </c>
      <c r="J145" s="147">
        <v>3.3903562373367602</v>
      </c>
      <c r="K145" s="147">
        <v>0</v>
      </c>
      <c r="L145" s="147">
        <v>0</v>
      </c>
      <c r="M145" s="147">
        <v>8.2899874324204905</v>
      </c>
      <c r="N145" s="147">
        <v>953.01215386490003</v>
      </c>
      <c r="O145" s="140">
        <v>6.5609236303643806E-2</v>
      </c>
    </row>
    <row r="146" spans="1:15" x14ac:dyDescent="0.45">
      <c r="A146" s="145"/>
      <c r="B146" s="145" t="s">
        <v>688</v>
      </c>
      <c r="C146" s="146">
        <v>74.705526537400203</v>
      </c>
      <c r="D146" s="147">
        <v>24.945015622446402</v>
      </c>
      <c r="E146" s="147">
        <v>1.6778908587466299</v>
      </c>
      <c r="F146" s="147">
        <v>53.179798642936397</v>
      </c>
      <c r="G146" s="147">
        <v>0</v>
      </c>
      <c r="H146" s="147">
        <v>0</v>
      </c>
      <c r="I146" s="147">
        <v>0</v>
      </c>
      <c r="J146" s="147">
        <v>0</v>
      </c>
      <c r="K146" s="147">
        <v>0</v>
      </c>
      <c r="L146" s="147">
        <v>0</v>
      </c>
      <c r="M146" s="147">
        <v>1.1317470060182899</v>
      </c>
      <c r="N146" s="147">
        <v>80.934452130147804</v>
      </c>
      <c r="O146" s="140">
        <v>8.3379716086054101E-2</v>
      </c>
    </row>
    <row r="147" spans="1:15" x14ac:dyDescent="0.45">
      <c r="A147" s="145"/>
      <c r="B147" s="145" t="s">
        <v>689</v>
      </c>
      <c r="C147" s="146">
        <v>10.5999306278629</v>
      </c>
      <c r="D147" s="147">
        <v>1.77085610171358</v>
      </c>
      <c r="E147" s="147">
        <v>0.18096052275249899</v>
      </c>
      <c r="F147" s="147">
        <v>6.6048896187899704</v>
      </c>
      <c r="G147" s="147">
        <v>0</v>
      </c>
      <c r="H147" s="147">
        <v>0</v>
      </c>
      <c r="I147" s="147">
        <v>0</v>
      </c>
      <c r="J147" s="147">
        <v>2.3313529834213398</v>
      </c>
      <c r="K147" s="147">
        <v>0.14093311882548201</v>
      </c>
      <c r="L147" s="147">
        <v>8.0998807514039095E-2</v>
      </c>
      <c r="M147" s="147">
        <v>0.122058914835146</v>
      </c>
      <c r="N147" s="147">
        <v>11.2320500678521</v>
      </c>
      <c r="O147" s="140">
        <v>5.9634299712077302E-2</v>
      </c>
    </row>
    <row r="148" spans="1:15" x14ac:dyDescent="0.45">
      <c r="A148" s="145"/>
      <c r="B148" s="145" t="s">
        <v>352</v>
      </c>
      <c r="C148" s="146">
        <v>238.88581839915</v>
      </c>
      <c r="D148" s="147">
        <v>104.785926685604</v>
      </c>
      <c r="E148" s="147">
        <v>8.3796630304700201</v>
      </c>
      <c r="F148" s="147">
        <v>114.053750188759</v>
      </c>
      <c r="G148" s="147">
        <v>9.8063988245965792</v>
      </c>
      <c r="H148" s="147">
        <v>11.903362432979399</v>
      </c>
      <c r="I148" s="147">
        <v>0.77503653125795702</v>
      </c>
      <c r="J148" s="147">
        <v>1.27902953575298</v>
      </c>
      <c r="K148" s="147">
        <v>0</v>
      </c>
      <c r="L148" s="147">
        <v>0.81185329755935698</v>
      </c>
      <c r="M148" s="147">
        <v>5.65213091218512</v>
      </c>
      <c r="N148" s="147">
        <v>257.44715143916397</v>
      </c>
      <c r="O148" s="140">
        <v>7.7699602112837995E-2</v>
      </c>
    </row>
    <row r="149" spans="1:15" x14ac:dyDescent="0.45">
      <c r="A149" s="145"/>
      <c r="B149" s="145" t="s">
        <v>690</v>
      </c>
      <c r="C149" s="146">
        <v>12.4045435800801</v>
      </c>
      <c r="D149" s="147">
        <v>3.11868168237377</v>
      </c>
      <c r="E149" s="147">
        <v>0.31869233587304402</v>
      </c>
      <c r="F149" s="147">
        <v>8.2531997547804004</v>
      </c>
      <c r="G149" s="147">
        <v>0</v>
      </c>
      <c r="H149" s="147">
        <v>0</v>
      </c>
      <c r="I149" s="147">
        <v>0</v>
      </c>
      <c r="J149" s="147">
        <v>1.1649180357592299</v>
      </c>
      <c r="K149" s="147">
        <v>0</v>
      </c>
      <c r="L149" s="147">
        <v>0.142648234968275</v>
      </c>
      <c r="M149" s="147">
        <v>0.21495979417028999</v>
      </c>
      <c r="N149" s="147">
        <v>13.213099837925</v>
      </c>
      <c r="O149" s="140">
        <v>6.5182265887105101E-2</v>
      </c>
    </row>
    <row r="150" spans="1:15" x14ac:dyDescent="0.45">
      <c r="A150" s="145"/>
      <c r="B150" s="145" t="s">
        <v>691</v>
      </c>
      <c r="C150" s="146">
        <v>22.074338698327502</v>
      </c>
      <c r="D150" s="147">
        <v>3.74314706501228</v>
      </c>
      <c r="E150" s="147">
        <v>0.382505302924316</v>
      </c>
      <c r="F150" s="147">
        <v>16.539945400972002</v>
      </c>
      <c r="G150" s="147">
        <v>0</v>
      </c>
      <c r="H150" s="147">
        <v>0</v>
      </c>
      <c r="I150" s="147">
        <v>0</v>
      </c>
      <c r="J150" s="147">
        <v>2.53517717866103</v>
      </c>
      <c r="K150" s="147">
        <v>0.25230707574364297</v>
      </c>
      <c r="L150" s="147">
        <v>0.17121122846806699</v>
      </c>
      <c r="M150" s="147">
        <v>0.25800203651334702</v>
      </c>
      <c r="N150" s="147">
        <v>23.882295288294699</v>
      </c>
      <c r="O150" s="140">
        <v>8.1903091851360604E-2</v>
      </c>
    </row>
    <row r="151" spans="1:15" x14ac:dyDescent="0.45">
      <c r="A151" s="145"/>
      <c r="B151" s="145" t="s">
        <v>354</v>
      </c>
      <c r="C151" s="146">
        <v>198.559141251113</v>
      </c>
      <c r="D151" s="147">
        <v>41.323924467199198</v>
      </c>
      <c r="E151" s="147">
        <v>4.0550123988775004</v>
      </c>
      <c r="F151" s="147">
        <v>145.54284326547301</v>
      </c>
      <c r="G151" s="147">
        <v>6.6635370057157299</v>
      </c>
      <c r="H151" s="147">
        <v>7.7205582614829398</v>
      </c>
      <c r="I151" s="147">
        <v>0.65463420680435402</v>
      </c>
      <c r="J151" s="147">
        <v>3.0217605588092602</v>
      </c>
      <c r="K151" s="147">
        <v>0</v>
      </c>
      <c r="L151" s="147">
        <v>0.42812163807814302</v>
      </c>
      <c r="M151" s="147">
        <v>2.7351291644879998</v>
      </c>
      <c r="N151" s="147">
        <v>212.14552096692799</v>
      </c>
      <c r="O151" s="140">
        <v>6.8424851307309603E-2</v>
      </c>
    </row>
    <row r="152" spans="1:15" x14ac:dyDescent="0.45">
      <c r="A152" s="145"/>
      <c r="B152" s="145" t="s">
        <v>692</v>
      </c>
      <c r="C152" s="146">
        <v>10.950310216321199</v>
      </c>
      <c r="D152" s="147">
        <v>1.38227243491747</v>
      </c>
      <c r="E152" s="147">
        <v>0.141251873692706</v>
      </c>
      <c r="F152" s="147">
        <v>7.7479049767954704</v>
      </c>
      <c r="G152" s="147">
        <v>0</v>
      </c>
      <c r="H152" s="147">
        <v>0</v>
      </c>
      <c r="I152" s="147">
        <v>0</v>
      </c>
      <c r="J152" s="147">
        <v>1.60374363771923</v>
      </c>
      <c r="K152" s="147">
        <v>0</v>
      </c>
      <c r="L152" s="147">
        <v>6.32250236361247E-2</v>
      </c>
      <c r="M152" s="147">
        <v>9.5275206731218601E-2</v>
      </c>
      <c r="N152" s="147">
        <v>11.033673153492201</v>
      </c>
      <c r="O152" s="140">
        <v>7.6128379492610403E-3</v>
      </c>
    </row>
    <row r="153" spans="1:15" x14ac:dyDescent="0.45">
      <c r="A153" s="145"/>
      <c r="B153" s="145" t="s">
        <v>356</v>
      </c>
      <c r="C153" s="146">
        <v>90.333895621505704</v>
      </c>
      <c r="D153" s="147">
        <v>36.684122384423297</v>
      </c>
      <c r="E153" s="147">
        <v>2.9118999030168</v>
      </c>
      <c r="F153" s="147">
        <v>45.644446589875301</v>
      </c>
      <c r="G153" s="147">
        <v>5.3582322824065702</v>
      </c>
      <c r="H153" s="147">
        <v>5.4065532038952098</v>
      </c>
      <c r="I153" s="147">
        <v>0.33825833432143498</v>
      </c>
      <c r="J153" s="147">
        <v>0.49229923667740999</v>
      </c>
      <c r="K153" s="147">
        <v>0</v>
      </c>
      <c r="L153" s="147">
        <v>0.20595376534343501</v>
      </c>
      <c r="M153" s="147">
        <v>1.9640932498071</v>
      </c>
      <c r="N153" s="147">
        <v>99.005858949766505</v>
      </c>
      <c r="O153" s="140">
        <v>9.5998996485172197E-2</v>
      </c>
    </row>
    <row r="154" spans="1:15" x14ac:dyDescent="0.45">
      <c r="A154" s="145"/>
      <c r="B154" s="145" t="s">
        <v>693</v>
      </c>
      <c r="C154" s="146">
        <v>12.467882904507601</v>
      </c>
      <c r="D154" s="147">
        <v>4.8605070644171198</v>
      </c>
      <c r="E154" s="147">
        <v>0.39037152853646601</v>
      </c>
      <c r="F154" s="147">
        <v>7.2904703351360904</v>
      </c>
      <c r="G154" s="147">
        <v>0</v>
      </c>
      <c r="H154" s="147">
        <v>0</v>
      </c>
      <c r="I154" s="147">
        <v>0</v>
      </c>
      <c r="J154" s="147">
        <v>0.158441740255126</v>
      </c>
      <c r="K154" s="147">
        <v>0</v>
      </c>
      <c r="L154" s="147">
        <v>0.174732189197633</v>
      </c>
      <c r="M154" s="147">
        <v>0.263307845195488</v>
      </c>
      <c r="N154" s="147">
        <v>13.137830702737901</v>
      </c>
      <c r="O154" s="140">
        <v>5.3733885966163103E-2</v>
      </c>
    </row>
    <row r="155" spans="1:15" x14ac:dyDescent="0.45">
      <c r="A155" s="145"/>
      <c r="B155" s="145" t="s">
        <v>694</v>
      </c>
      <c r="C155" s="146">
        <v>12.958870989572301</v>
      </c>
      <c r="D155" s="147">
        <v>3.34835769089411</v>
      </c>
      <c r="E155" s="147">
        <v>0.34216250406621501</v>
      </c>
      <c r="F155" s="147">
        <v>9.1818521265744693</v>
      </c>
      <c r="G155" s="147">
        <v>0</v>
      </c>
      <c r="H155" s="147">
        <v>0</v>
      </c>
      <c r="I155" s="147">
        <v>0</v>
      </c>
      <c r="J155" s="147">
        <v>0.47447099082695499</v>
      </c>
      <c r="K155" s="147">
        <v>0</v>
      </c>
      <c r="L155" s="147">
        <v>0.153153596065182</v>
      </c>
      <c r="M155" s="147">
        <v>0.230790587562964</v>
      </c>
      <c r="N155" s="147">
        <v>13.730787495989899</v>
      </c>
      <c r="O155" s="140">
        <v>5.9566647977183501E-2</v>
      </c>
    </row>
    <row r="156" spans="1:15" x14ac:dyDescent="0.45">
      <c r="A156" s="145"/>
      <c r="B156" s="145" t="s">
        <v>358</v>
      </c>
      <c r="C156" s="146">
        <v>185.84563433973099</v>
      </c>
      <c r="D156" s="147">
        <v>36.011512160498</v>
      </c>
      <c r="E156" s="147">
        <v>3.5319479049418798</v>
      </c>
      <c r="F156" s="147">
        <v>139.59441889094199</v>
      </c>
      <c r="G156" s="147">
        <v>6.8249561353337</v>
      </c>
      <c r="H156" s="147">
        <v>8.4820236661613304</v>
      </c>
      <c r="I156" s="147">
        <v>0.67883607729592299</v>
      </c>
      <c r="J156" s="147">
        <v>0.28277619831626899</v>
      </c>
      <c r="K156" s="147">
        <v>0</v>
      </c>
      <c r="L156" s="147">
        <v>0.29959871595170801</v>
      </c>
      <c r="M156" s="147">
        <v>2.38231919533145</v>
      </c>
      <c r="N156" s="147">
        <v>198.08838894477299</v>
      </c>
      <c r="O156" s="140">
        <v>6.5875933263308803E-2</v>
      </c>
    </row>
    <row r="157" spans="1:15" x14ac:dyDescent="0.45">
      <c r="A157" s="145"/>
      <c r="B157" s="145" t="s">
        <v>695</v>
      </c>
      <c r="C157" s="146">
        <v>32.780309492040402</v>
      </c>
      <c r="D157" s="147">
        <v>7.8318238071646</v>
      </c>
      <c r="E157" s="147">
        <v>0.581307676299614</v>
      </c>
      <c r="F157" s="147">
        <v>25.288030143922601</v>
      </c>
      <c r="G157" s="147">
        <v>0</v>
      </c>
      <c r="H157" s="147">
        <v>0</v>
      </c>
      <c r="I157" s="147">
        <v>0</v>
      </c>
      <c r="J157" s="147">
        <v>0</v>
      </c>
      <c r="K157" s="147">
        <v>0.114513768112845</v>
      </c>
      <c r="L157" s="147">
        <v>0</v>
      </c>
      <c r="M157" s="147">
        <v>0.39209535557461</v>
      </c>
      <c r="N157" s="147">
        <v>34.2077707510743</v>
      </c>
      <c r="O157" s="140">
        <v>4.3546302068335097E-2</v>
      </c>
    </row>
    <row r="158" spans="1:15" x14ac:dyDescent="0.45">
      <c r="A158" s="145"/>
      <c r="B158" s="145" t="s">
        <v>696</v>
      </c>
      <c r="C158" s="146">
        <v>167.408548705344</v>
      </c>
      <c r="D158" s="147">
        <v>33.303519322227302</v>
      </c>
      <c r="E158" s="147">
        <v>3.33603997796931</v>
      </c>
      <c r="F158" s="147">
        <v>116.85957203564899</v>
      </c>
      <c r="G158" s="147">
        <v>6.7828411886528199</v>
      </c>
      <c r="H158" s="147">
        <v>7.6901585746474899</v>
      </c>
      <c r="I158" s="147">
        <v>0.59441415921237295</v>
      </c>
      <c r="J158" s="147">
        <v>1.33030449688021</v>
      </c>
      <c r="K158" s="147">
        <v>5.3525495495684199</v>
      </c>
      <c r="L158" s="147">
        <v>0.26898055949351002</v>
      </c>
      <c r="M158" s="147">
        <v>2.2501781374477798</v>
      </c>
      <c r="N158" s="147">
        <v>177.768558001748</v>
      </c>
      <c r="O158" s="140">
        <v>6.1884589386406202E-2</v>
      </c>
    </row>
    <row r="159" spans="1:15" x14ac:dyDescent="0.45">
      <c r="A159" s="145"/>
      <c r="B159" s="145" t="s">
        <v>362</v>
      </c>
      <c r="C159" s="146">
        <v>842.30275125806804</v>
      </c>
      <c r="D159" s="147">
        <v>126.07254441630801</v>
      </c>
      <c r="E159" s="147">
        <v>12.6797412972972</v>
      </c>
      <c r="F159" s="147">
        <v>694.40517866173502</v>
      </c>
      <c r="G159" s="147">
        <v>23.554995456738901</v>
      </c>
      <c r="H159" s="147">
        <v>32.323676669880903</v>
      </c>
      <c r="I159" s="147">
        <v>2.7907301640416899</v>
      </c>
      <c r="J159" s="147">
        <v>1.7784966644310101</v>
      </c>
      <c r="K159" s="147">
        <v>0</v>
      </c>
      <c r="L159" s="147">
        <v>0</v>
      </c>
      <c r="M159" s="147">
        <v>8.5525584271734498</v>
      </c>
      <c r="N159" s="147">
        <v>902.157921757606</v>
      </c>
      <c r="O159" s="140">
        <v>7.1061349865162396E-2</v>
      </c>
    </row>
    <row r="160" spans="1:15" x14ac:dyDescent="0.45">
      <c r="A160" s="145"/>
      <c r="B160" s="145" t="s">
        <v>697</v>
      </c>
      <c r="C160" s="146">
        <v>11.9022620136267</v>
      </c>
      <c r="D160" s="147">
        <v>2.7232023237624001</v>
      </c>
      <c r="E160" s="147">
        <v>0.27827902876656502</v>
      </c>
      <c r="F160" s="147">
        <v>8.1444414480029703</v>
      </c>
      <c r="G160" s="147">
        <v>0</v>
      </c>
      <c r="H160" s="147">
        <v>0</v>
      </c>
      <c r="I160" s="147">
        <v>0</v>
      </c>
      <c r="J160" s="147">
        <v>0.87512891505419199</v>
      </c>
      <c r="K160" s="147">
        <v>0</v>
      </c>
      <c r="L160" s="147">
        <v>0.12455904273162199</v>
      </c>
      <c r="M160" s="147">
        <v>0.18770080444776299</v>
      </c>
      <c r="N160" s="147">
        <v>12.3333115627655</v>
      </c>
      <c r="O160" s="140">
        <v>3.62157671075767E-2</v>
      </c>
    </row>
    <row r="161" spans="1:15" x14ac:dyDescent="0.45">
      <c r="A161" s="145"/>
      <c r="B161" s="145" t="s">
        <v>698</v>
      </c>
      <c r="C161" s="146">
        <v>9.1268788557887799</v>
      </c>
      <c r="D161" s="147">
        <v>2.3680911163409699</v>
      </c>
      <c r="E161" s="147">
        <v>0.241990868665549</v>
      </c>
      <c r="F161" s="147">
        <v>6.3955027754541796</v>
      </c>
      <c r="G161" s="147">
        <v>0</v>
      </c>
      <c r="H161" s="147">
        <v>0</v>
      </c>
      <c r="I161" s="147">
        <v>0</v>
      </c>
      <c r="J161" s="147">
        <v>0.675211860542556</v>
      </c>
      <c r="K161" s="147">
        <v>0</v>
      </c>
      <c r="L161" s="147">
        <v>0.108316286298566</v>
      </c>
      <c r="M161" s="147">
        <v>0.16322424244983</v>
      </c>
      <c r="N161" s="147">
        <v>9.9523371497516493</v>
      </c>
      <c r="O161" s="140">
        <v>9.0442560595543703E-2</v>
      </c>
    </row>
    <row r="162" spans="1:15" x14ac:dyDescent="0.45">
      <c r="A162" s="145"/>
      <c r="B162" s="145" t="s">
        <v>364</v>
      </c>
      <c r="C162" s="146">
        <v>199.95538292294901</v>
      </c>
      <c r="D162" s="147">
        <v>54.234945012349698</v>
      </c>
      <c r="E162" s="147">
        <v>4.8262183919482604</v>
      </c>
      <c r="F162" s="147">
        <v>131.93175692897401</v>
      </c>
      <c r="G162" s="147">
        <v>7.4678032494400401</v>
      </c>
      <c r="H162" s="147">
        <v>9.5064422203581103</v>
      </c>
      <c r="I162" s="147">
        <v>0.70274757809643695</v>
      </c>
      <c r="J162" s="147">
        <v>2.7649555874609102</v>
      </c>
      <c r="K162" s="147">
        <v>0</v>
      </c>
      <c r="L162" s="147">
        <v>0.45891635577453899</v>
      </c>
      <c r="M162" s="147">
        <v>3.2553120650810401</v>
      </c>
      <c r="N162" s="147">
        <v>215.14909738948299</v>
      </c>
      <c r="O162" s="140">
        <v>7.5985523592471294E-2</v>
      </c>
    </row>
    <row r="163" spans="1:15" x14ac:dyDescent="0.45">
      <c r="A163" s="145"/>
      <c r="B163" s="145" t="s">
        <v>699</v>
      </c>
      <c r="C163" s="146">
        <v>9.5571239378264998</v>
      </c>
      <c r="D163" s="147">
        <v>2.68760275673089</v>
      </c>
      <c r="E163" s="147">
        <v>0.26560657985999703</v>
      </c>
      <c r="F163" s="147">
        <v>5.6595839815028404</v>
      </c>
      <c r="G163" s="147">
        <v>0</v>
      </c>
      <c r="H163" s="147">
        <v>0</v>
      </c>
      <c r="I163" s="147">
        <v>0</v>
      </c>
      <c r="J163" s="147">
        <v>0.52887502817329102</v>
      </c>
      <c r="K163" s="147">
        <v>0</v>
      </c>
      <c r="L163" s="147">
        <v>0.23671573236943999</v>
      </c>
      <c r="M163" s="147">
        <v>0.17915314385504599</v>
      </c>
      <c r="N163" s="147">
        <v>9.5575372224915096</v>
      </c>
      <c r="O163" s="140">
        <v>4.3243623049527002E-5</v>
      </c>
    </row>
    <row r="164" spans="1:15" x14ac:dyDescent="0.45">
      <c r="A164" s="145"/>
      <c r="B164" s="145" t="s">
        <v>700</v>
      </c>
      <c r="C164" s="146">
        <v>16.706114053460201</v>
      </c>
      <c r="D164" s="147">
        <v>2.05246193524661</v>
      </c>
      <c r="E164" s="147">
        <v>0.209737304107248</v>
      </c>
      <c r="F164" s="147">
        <v>10.7184870144168</v>
      </c>
      <c r="G164" s="147">
        <v>0</v>
      </c>
      <c r="H164" s="147">
        <v>0</v>
      </c>
      <c r="I164" s="147">
        <v>0</v>
      </c>
      <c r="J164" s="147">
        <v>2.09723368548108</v>
      </c>
      <c r="K164" s="147">
        <v>1.06957523709459E-2</v>
      </c>
      <c r="L164" s="147">
        <v>1.4763557024116201</v>
      </c>
      <c r="M164" s="147">
        <v>0.14146901134863099</v>
      </c>
      <c r="N164" s="147">
        <v>16.706440405382999</v>
      </c>
      <c r="O164" s="140">
        <v>1.9534879368121601E-5</v>
      </c>
    </row>
    <row r="165" spans="1:15" x14ac:dyDescent="0.45">
      <c r="A165" s="145"/>
      <c r="B165" s="145" t="s">
        <v>366</v>
      </c>
      <c r="C165" s="146">
        <v>195.756245049455</v>
      </c>
      <c r="D165" s="147">
        <v>59.308303748557201</v>
      </c>
      <c r="E165" s="147">
        <v>5.0388003208542704</v>
      </c>
      <c r="F165" s="147">
        <v>119.747522093227</v>
      </c>
      <c r="G165" s="147">
        <v>8.1742451082901599</v>
      </c>
      <c r="H165" s="147">
        <v>9.4540195532554492</v>
      </c>
      <c r="I165" s="147">
        <v>0.67455568951754996</v>
      </c>
      <c r="J165" s="147">
        <v>2.0406275961726901</v>
      </c>
      <c r="K165" s="147">
        <v>0</v>
      </c>
      <c r="L165" s="147">
        <v>0.52012371874027097</v>
      </c>
      <c r="M165" s="147">
        <v>3.39869982577651</v>
      </c>
      <c r="N165" s="147">
        <v>208.35689765439099</v>
      </c>
      <c r="O165" s="140">
        <v>6.4369096381840601E-2</v>
      </c>
    </row>
    <row r="166" spans="1:15" x14ac:dyDescent="0.45">
      <c r="A166" s="145"/>
      <c r="B166" s="145" t="s">
        <v>701</v>
      </c>
      <c r="C166" s="146">
        <v>44.975749806714099</v>
      </c>
      <c r="D166" s="147">
        <v>20.3869346662661</v>
      </c>
      <c r="E166" s="147">
        <v>1.3065647503779301</v>
      </c>
      <c r="F166" s="147">
        <v>24.887885207701899</v>
      </c>
      <c r="G166" s="147">
        <v>0</v>
      </c>
      <c r="H166" s="147">
        <v>0</v>
      </c>
      <c r="I166" s="147">
        <v>0</v>
      </c>
      <c r="J166" s="147">
        <v>0</v>
      </c>
      <c r="K166" s="147">
        <v>0</v>
      </c>
      <c r="L166" s="147">
        <v>0</v>
      </c>
      <c r="M166" s="147">
        <v>0.88128545581484496</v>
      </c>
      <c r="N166" s="147">
        <v>47.462670080160699</v>
      </c>
      <c r="O166" s="140">
        <v>5.5294692898602699E-2</v>
      </c>
    </row>
    <row r="167" spans="1:15" x14ac:dyDescent="0.45">
      <c r="A167" s="145"/>
      <c r="B167" s="145" t="s">
        <v>702</v>
      </c>
      <c r="C167" s="146">
        <v>16.357843562134502</v>
      </c>
      <c r="D167" s="147">
        <v>4.5843128347351199</v>
      </c>
      <c r="E167" s="147">
        <v>0.46846248333018298</v>
      </c>
      <c r="F167" s="147">
        <v>9.6841550509052698</v>
      </c>
      <c r="G167" s="147">
        <v>0</v>
      </c>
      <c r="H167" s="147">
        <v>0</v>
      </c>
      <c r="I167" s="147">
        <v>0</v>
      </c>
      <c r="J167" s="147">
        <v>2.1157666192676201</v>
      </c>
      <c r="K167" s="147">
        <v>4.4700207696972603E-2</v>
      </c>
      <c r="L167" s="147">
        <v>0.20968607924898999</v>
      </c>
      <c r="M167" s="147">
        <v>0.315980656303118</v>
      </c>
      <c r="N167" s="147">
        <v>17.423063931487299</v>
      </c>
      <c r="O167" s="140">
        <v>6.5119853072721501E-2</v>
      </c>
    </row>
    <row r="168" spans="1:15" x14ac:dyDescent="0.45">
      <c r="A168" s="145"/>
      <c r="B168" s="145" t="s">
        <v>703</v>
      </c>
      <c r="C168" s="146">
        <v>10.7232677279505</v>
      </c>
      <c r="D168" s="147">
        <v>5.2170040491389198</v>
      </c>
      <c r="E168" s="147">
        <v>0.368008914957768</v>
      </c>
      <c r="F168" s="147">
        <v>5.2778332350619603</v>
      </c>
      <c r="G168" s="147">
        <v>0</v>
      </c>
      <c r="H168" s="147">
        <v>0</v>
      </c>
      <c r="I168" s="147">
        <v>0</v>
      </c>
      <c r="J168" s="147">
        <v>0.19144382032014301</v>
      </c>
      <c r="K168" s="147">
        <v>0</v>
      </c>
      <c r="L168" s="147">
        <v>0.16472257491702499</v>
      </c>
      <c r="M168" s="147">
        <v>0.24822411657569601</v>
      </c>
      <c r="N168" s="147">
        <v>11.4672367109715</v>
      </c>
      <c r="O168" s="140">
        <v>6.9378943237783805E-2</v>
      </c>
    </row>
    <row r="169" spans="1:15" x14ac:dyDescent="0.45">
      <c r="A169" s="145"/>
      <c r="B169" s="145" t="s">
        <v>704</v>
      </c>
      <c r="C169" s="146">
        <v>19.267696418334399</v>
      </c>
      <c r="D169" s="147">
        <v>4.357924696724</v>
      </c>
      <c r="E169" s="147">
        <v>0.44532829656342299</v>
      </c>
      <c r="F169" s="147">
        <v>14.810813305776099</v>
      </c>
      <c r="G169" s="147">
        <v>0</v>
      </c>
      <c r="H169" s="147">
        <v>0</v>
      </c>
      <c r="I169" s="147">
        <v>0</v>
      </c>
      <c r="J169" s="147">
        <v>7.0689573364117797E-2</v>
      </c>
      <c r="K169" s="147">
        <v>0</v>
      </c>
      <c r="L169" s="147">
        <v>0.19933110506778801</v>
      </c>
      <c r="M169" s="147">
        <v>0.30037650124661502</v>
      </c>
      <c r="N169" s="147">
        <v>20.184463478742</v>
      </c>
      <c r="O169" s="140">
        <v>4.75805223677521E-2</v>
      </c>
    </row>
    <row r="170" spans="1:15" x14ac:dyDescent="0.45">
      <c r="A170" s="145"/>
      <c r="B170" s="145" t="s">
        <v>368</v>
      </c>
      <c r="C170" s="146">
        <v>137.53494829985399</v>
      </c>
      <c r="D170" s="147">
        <v>34.677583068099203</v>
      </c>
      <c r="E170" s="147">
        <v>3.16017564947634</v>
      </c>
      <c r="F170" s="147">
        <v>92.740995782793902</v>
      </c>
      <c r="G170" s="147">
        <v>6.1801118549048502</v>
      </c>
      <c r="H170" s="147">
        <v>7.1012250812307398</v>
      </c>
      <c r="I170" s="147">
        <v>0.51733030166501803</v>
      </c>
      <c r="J170" s="147">
        <v>0.53413949915117498</v>
      </c>
      <c r="K170" s="147">
        <v>0</v>
      </c>
      <c r="L170" s="147">
        <v>0.19792623301464199</v>
      </c>
      <c r="M170" s="147">
        <v>2.1315566691653598</v>
      </c>
      <c r="N170" s="147">
        <v>147.24104413950101</v>
      </c>
      <c r="O170" s="140">
        <v>7.0571850715979198E-2</v>
      </c>
    </row>
    <row r="171" spans="1:15" x14ac:dyDescent="0.45">
      <c r="A171" s="145"/>
      <c r="B171" s="145" t="s">
        <v>370</v>
      </c>
      <c r="C171" s="146">
        <v>5.4028009560564598</v>
      </c>
      <c r="D171" s="147">
        <v>3.4887563699309099</v>
      </c>
      <c r="E171" s="147">
        <v>0.15858595679274001</v>
      </c>
      <c r="F171" s="147">
        <v>1.8153641839763099</v>
      </c>
      <c r="G171" s="147">
        <v>8.1489591695941693E-2</v>
      </c>
      <c r="H171" s="147">
        <v>0.10373039146299</v>
      </c>
      <c r="I171" s="147">
        <v>8.5461237802074101E-3</v>
      </c>
      <c r="J171" s="147">
        <v>0</v>
      </c>
      <c r="K171" s="147">
        <v>0</v>
      </c>
      <c r="L171" s="147">
        <v>0</v>
      </c>
      <c r="M171" s="147">
        <v>0.105088845299401</v>
      </c>
      <c r="N171" s="147">
        <v>5.7615614629385004</v>
      </c>
      <c r="O171" s="140">
        <v>6.6402688124179696E-2</v>
      </c>
    </row>
    <row r="172" spans="1:15" x14ac:dyDescent="0.45">
      <c r="A172" s="145"/>
      <c r="B172" s="145" t="s">
        <v>372</v>
      </c>
      <c r="C172" s="146">
        <v>241.75731079065201</v>
      </c>
      <c r="D172" s="147">
        <v>110.600888655517</v>
      </c>
      <c r="E172" s="147">
        <v>8.7133156118104491</v>
      </c>
      <c r="F172" s="147">
        <v>102.400031901619</v>
      </c>
      <c r="G172" s="147">
        <v>14.500901070405799</v>
      </c>
      <c r="H172" s="147">
        <v>14.558002560611699</v>
      </c>
      <c r="I172" s="147">
        <v>0.867975042065669</v>
      </c>
      <c r="J172" s="147">
        <v>0.86126616084989704</v>
      </c>
      <c r="K172" s="147">
        <v>0</v>
      </c>
      <c r="L172" s="147">
        <v>0.99014819393987497</v>
      </c>
      <c r="M172" s="147">
        <v>5.8771814874487402</v>
      </c>
      <c r="N172" s="147">
        <v>259.369710684268</v>
      </c>
      <c r="O172" s="140">
        <v>7.2851571007371205E-2</v>
      </c>
    </row>
    <row r="173" spans="1:15" x14ac:dyDescent="0.45">
      <c r="A173" s="145"/>
      <c r="B173" s="145" t="s">
        <v>705</v>
      </c>
      <c r="C173" s="146">
        <v>174.78142218363101</v>
      </c>
      <c r="D173" s="147">
        <v>63.209162984198201</v>
      </c>
      <c r="E173" s="147">
        <v>5.38919851359279</v>
      </c>
      <c r="F173" s="147">
        <v>96.965596336437997</v>
      </c>
      <c r="G173" s="147">
        <v>7.6619371309957698</v>
      </c>
      <c r="H173" s="147">
        <v>8.5298840934655402</v>
      </c>
      <c r="I173" s="147">
        <v>0.58509386260810603</v>
      </c>
      <c r="J173" s="147">
        <v>0.63821869046483604</v>
      </c>
      <c r="K173" s="147">
        <v>0</v>
      </c>
      <c r="L173" s="147">
        <v>1.0703451558459001</v>
      </c>
      <c r="M173" s="147">
        <v>3.6350453697154101</v>
      </c>
      <c r="N173" s="147">
        <v>187.68448213732501</v>
      </c>
      <c r="O173" s="140">
        <v>7.3823978501199206E-2</v>
      </c>
    </row>
    <row r="174" spans="1:15" x14ac:dyDescent="0.45">
      <c r="A174" s="145"/>
      <c r="B174" s="145" t="s">
        <v>375</v>
      </c>
      <c r="C174" s="146">
        <v>1078.4040960886</v>
      </c>
      <c r="D174" s="147">
        <v>197.916093828199</v>
      </c>
      <c r="E174" s="147">
        <v>19.203999707184899</v>
      </c>
      <c r="F174" s="147">
        <v>810.55220882346202</v>
      </c>
      <c r="G174" s="147">
        <v>50.014662831607403</v>
      </c>
      <c r="H174" s="147">
        <v>54.478352156403702</v>
      </c>
      <c r="I174" s="147">
        <v>4.1609930658479497</v>
      </c>
      <c r="J174" s="147">
        <v>4.3814519272232797</v>
      </c>
      <c r="K174" s="147">
        <v>0</v>
      </c>
      <c r="L174" s="147">
        <v>0</v>
      </c>
      <c r="M174" s="147">
        <v>12.9532082729294</v>
      </c>
      <c r="N174" s="147">
        <v>1153.66097061286</v>
      </c>
      <c r="O174" s="140">
        <v>6.9785412348878806E-2</v>
      </c>
    </row>
    <row r="175" spans="1:15" x14ac:dyDescent="0.45">
      <c r="A175" s="145"/>
      <c r="B175" s="145" t="s">
        <v>706</v>
      </c>
      <c r="C175" s="146">
        <v>73.533852686719001</v>
      </c>
      <c r="D175" s="147">
        <v>21.558270441568801</v>
      </c>
      <c r="E175" s="147">
        <v>1.52316555256036</v>
      </c>
      <c r="F175" s="147">
        <v>53.011012010679799</v>
      </c>
      <c r="G175" s="147">
        <v>0</v>
      </c>
      <c r="H175" s="147">
        <v>0</v>
      </c>
      <c r="I175" s="147">
        <v>0</v>
      </c>
      <c r="J175" s="147">
        <v>0</v>
      </c>
      <c r="K175" s="147">
        <v>0</v>
      </c>
      <c r="L175" s="147">
        <v>0</v>
      </c>
      <c r="M175" s="147">
        <v>1.02738392324244</v>
      </c>
      <c r="N175" s="147">
        <v>77.119831928051397</v>
      </c>
      <c r="O175" s="140">
        <v>4.8766372361992001E-2</v>
      </c>
    </row>
    <row r="176" spans="1:15" x14ac:dyDescent="0.45">
      <c r="A176" s="145"/>
      <c r="B176" s="145" t="s">
        <v>707</v>
      </c>
      <c r="C176" s="146">
        <v>15.734099357511401</v>
      </c>
      <c r="D176" s="147">
        <v>6.1387509959423596</v>
      </c>
      <c r="E176" s="147">
        <v>0.56122748804098299</v>
      </c>
      <c r="F176" s="147">
        <v>8.1635543440501408</v>
      </c>
      <c r="G176" s="147">
        <v>0</v>
      </c>
      <c r="H176" s="147">
        <v>0</v>
      </c>
      <c r="I176" s="147">
        <v>0</v>
      </c>
      <c r="J176" s="147">
        <v>0.58960576412981602</v>
      </c>
      <c r="K176" s="147">
        <v>0.48568594626943001</v>
      </c>
      <c r="L176" s="147">
        <v>0.25120814520193802</v>
      </c>
      <c r="M176" s="147">
        <v>0.37855115352437901</v>
      </c>
      <c r="N176" s="147">
        <v>16.568583837159</v>
      </c>
      <c r="O176" s="140">
        <v>5.3036685525266899E-2</v>
      </c>
    </row>
    <row r="177" spans="1:15" x14ac:dyDescent="0.45">
      <c r="A177" s="145"/>
      <c r="B177" s="145" t="s">
        <v>708</v>
      </c>
      <c r="C177" s="146">
        <v>235.71330004721099</v>
      </c>
      <c r="D177" s="147">
        <v>106.849770079349</v>
      </c>
      <c r="E177" s="147">
        <v>8.3379877536171207</v>
      </c>
      <c r="F177" s="147">
        <v>96.791662209205896</v>
      </c>
      <c r="G177" s="147">
        <v>17.920421838458999</v>
      </c>
      <c r="H177" s="147">
        <v>17.605414334019301</v>
      </c>
      <c r="I177" s="147">
        <v>0.98073653074913902</v>
      </c>
      <c r="J177" s="147">
        <v>2.1111881461860098</v>
      </c>
      <c r="K177" s="147">
        <v>0</v>
      </c>
      <c r="L177" s="147">
        <v>0.56527888900649603</v>
      </c>
      <c r="M177" s="147">
        <v>5.6240206967406596</v>
      </c>
      <c r="N177" s="147">
        <v>256.78648047733299</v>
      </c>
      <c r="O177" s="140">
        <v>8.9401745365665503E-2</v>
      </c>
    </row>
    <row r="178" spans="1:15" x14ac:dyDescent="0.45">
      <c r="A178" s="145"/>
      <c r="B178" s="145" t="s">
        <v>379</v>
      </c>
      <c r="C178" s="146">
        <v>135.43553263351001</v>
      </c>
      <c r="D178" s="147">
        <v>22.068505263547799</v>
      </c>
      <c r="E178" s="147">
        <v>2.2551398981540198</v>
      </c>
      <c r="F178" s="147">
        <v>110.373776217464</v>
      </c>
      <c r="G178" s="147">
        <v>1.8398487879547201</v>
      </c>
      <c r="H178" s="147">
        <v>4.4812260048658299</v>
      </c>
      <c r="I178" s="147">
        <v>0.38689574058935999</v>
      </c>
      <c r="J178" s="147">
        <v>0.50562791294305798</v>
      </c>
      <c r="K178" s="147">
        <v>0</v>
      </c>
      <c r="L178" s="147">
        <v>0.289226078735075</v>
      </c>
      <c r="M178" s="147">
        <v>1.52110483561202</v>
      </c>
      <c r="N178" s="147">
        <v>143.72135073986601</v>
      </c>
      <c r="O178" s="140">
        <v>6.1179056524087498E-2</v>
      </c>
    </row>
    <row r="179" spans="1:15" x14ac:dyDescent="0.45">
      <c r="A179" s="145"/>
      <c r="B179" s="145" t="s">
        <v>381</v>
      </c>
      <c r="C179" s="146">
        <v>330.62326261016102</v>
      </c>
      <c r="D179" s="147">
        <v>96.192888964972994</v>
      </c>
      <c r="E179" s="147">
        <v>8.4501238013622508</v>
      </c>
      <c r="F179" s="147">
        <v>203.96046321898501</v>
      </c>
      <c r="G179" s="147">
        <v>17.821765335658998</v>
      </c>
      <c r="H179" s="147">
        <v>18.4810623953937</v>
      </c>
      <c r="I179" s="147">
        <v>1.2554199520712099</v>
      </c>
      <c r="J179" s="147">
        <v>1.9270582815136601</v>
      </c>
      <c r="K179" s="147">
        <v>0</v>
      </c>
      <c r="L179" s="147">
        <v>0.57377364495115502</v>
      </c>
      <c r="M179" s="147">
        <v>5.6996571194510199</v>
      </c>
      <c r="N179" s="147">
        <v>354.36221271436</v>
      </c>
      <c r="O179" s="140">
        <v>7.1800604460763306E-2</v>
      </c>
    </row>
    <row r="180" spans="1:15" x14ac:dyDescent="0.45">
      <c r="A180" s="145"/>
      <c r="B180" s="145" t="s">
        <v>383</v>
      </c>
      <c r="C180" s="146">
        <v>171.05047564792599</v>
      </c>
      <c r="D180" s="147">
        <v>84.841200069654704</v>
      </c>
      <c r="E180" s="147">
        <v>6.3762794561918499</v>
      </c>
      <c r="F180" s="147">
        <v>63.342648148138203</v>
      </c>
      <c r="G180" s="147">
        <v>12.132275875607901</v>
      </c>
      <c r="H180" s="147">
        <v>12.013370943400099</v>
      </c>
      <c r="I180" s="147">
        <v>0.65951265699486195</v>
      </c>
      <c r="J180" s="147">
        <v>1.56205151665194</v>
      </c>
      <c r="K180" s="147">
        <v>0</v>
      </c>
      <c r="L180" s="147">
        <v>0.34353896692154001</v>
      </c>
      <c r="M180" s="147">
        <v>4.30083717497038</v>
      </c>
      <c r="N180" s="147">
        <v>185.57171480853199</v>
      </c>
      <c r="O180" s="140">
        <v>8.4894468171457599E-2</v>
      </c>
    </row>
    <row r="181" spans="1:15" x14ac:dyDescent="0.45">
      <c r="A181" s="145"/>
      <c r="B181" s="145" t="s">
        <v>385</v>
      </c>
      <c r="C181" s="146">
        <v>317.94524176241202</v>
      </c>
      <c r="D181" s="147">
        <v>144.91060159212901</v>
      </c>
      <c r="E181" s="147">
        <v>11.3986388871797</v>
      </c>
      <c r="F181" s="147">
        <v>142.65761752163999</v>
      </c>
      <c r="G181" s="147">
        <v>14.946411258209601</v>
      </c>
      <c r="H181" s="147">
        <v>16.196775653880199</v>
      </c>
      <c r="I181" s="147">
        <v>1.0185184869357</v>
      </c>
      <c r="J181" s="147">
        <v>2.4515684188153499</v>
      </c>
      <c r="K181" s="147">
        <v>0</v>
      </c>
      <c r="L181" s="147">
        <v>1.2252865594278499</v>
      </c>
      <c r="M181" s="147">
        <v>7.6884474851300002</v>
      </c>
      <c r="N181" s="147">
        <v>342.49386586334703</v>
      </c>
      <c r="O181" s="140">
        <v>7.7210226405211704E-2</v>
      </c>
    </row>
    <row r="182" spans="1:15" x14ac:dyDescent="0.45">
      <c r="A182" s="145"/>
      <c r="B182" s="145" t="s">
        <v>387</v>
      </c>
      <c r="C182" s="146">
        <v>870.81508120388901</v>
      </c>
      <c r="D182" s="147">
        <v>224.14053052229201</v>
      </c>
      <c r="E182" s="147">
        <v>19.365572050655899</v>
      </c>
      <c r="F182" s="147">
        <v>567.83183038248103</v>
      </c>
      <c r="G182" s="147">
        <v>54.946963096788501</v>
      </c>
      <c r="H182" s="147">
        <v>57.094668293180398</v>
      </c>
      <c r="I182" s="147">
        <v>3.7247524895352599</v>
      </c>
      <c r="J182" s="147">
        <v>2.46587642879161</v>
      </c>
      <c r="K182" s="147">
        <v>0</v>
      </c>
      <c r="L182" s="147">
        <v>0</v>
      </c>
      <c r="M182" s="147">
        <v>13.062189723865201</v>
      </c>
      <c r="N182" s="147">
        <v>942.63238298758995</v>
      </c>
      <c r="O182" s="140">
        <v>8.2471357391301403E-2</v>
      </c>
    </row>
    <row r="183" spans="1:15" x14ac:dyDescent="0.45">
      <c r="A183" s="145"/>
      <c r="B183" s="145" t="s">
        <v>709</v>
      </c>
      <c r="C183" s="146">
        <v>57.0645824280992</v>
      </c>
      <c r="D183" s="147">
        <v>24.513079318545199</v>
      </c>
      <c r="E183" s="147">
        <v>1.60272002191579</v>
      </c>
      <c r="F183" s="147">
        <v>34.563195029049403</v>
      </c>
      <c r="G183" s="147">
        <v>0</v>
      </c>
      <c r="H183" s="147">
        <v>0</v>
      </c>
      <c r="I183" s="147">
        <v>0</v>
      </c>
      <c r="J183" s="147">
        <v>0</v>
      </c>
      <c r="K183" s="147">
        <v>0</v>
      </c>
      <c r="L183" s="147">
        <v>0</v>
      </c>
      <c r="M183" s="147">
        <v>1.081043867412</v>
      </c>
      <c r="N183" s="147">
        <v>61.760038236922398</v>
      </c>
      <c r="O183" s="140">
        <v>8.2283188784206401E-2</v>
      </c>
    </row>
    <row r="184" spans="1:15" x14ac:dyDescent="0.45">
      <c r="A184" s="145"/>
      <c r="B184" s="145" t="s">
        <v>710</v>
      </c>
      <c r="C184" s="146">
        <v>17.184117289633601</v>
      </c>
      <c r="D184" s="147">
        <v>5.9479130998631904</v>
      </c>
      <c r="E184" s="147">
        <v>0.58632232386455696</v>
      </c>
      <c r="F184" s="147">
        <v>10.1148509105013</v>
      </c>
      <c r="G184" s="147">
        <v>0</v>
      </c>
      <c r="H184" s="147">
        <v>0</v>
      </c>
      <c r="I184" s="147">
        <v>0</v>
      </c>
      <c r="J184" s="147">
        <v>0.54683728822811295</v>
      </c>
      <c r="K184" s="147">
        <v>0</v>
      </c>
      <c r="L184" s="147">
        <v>0.26244071540865999</v>
      </c>
      <c r="M184" s="147">
        <v>0.39547778063040701</v>
      </c>
      <c r="N184" s="147">
        <v>17.853842118496299</v>
      </c>
      <c r="O184" s="140">
        <v>3.8973478682356601E-2</v>
      </c>
    </row>
    <row r="185" spans="1:15" x14ac:dyDescent="0.45">
      <c r="A185" s="145"/>
      <c r="B185" s="145" t="s">
        <v>389</v>
      </c>
      <c r="C185" s="146">
        <v>607.12706029723097</v>
      </c>
      <c r="D185" s="147">
        <v>187.686956135098</v>
      </c>
      <c r="E185" s="147">
        <v>16.192695893290299</v>
      </c>
      <c r="F185" s="147">
        <v>362.64877323929898</v>
      </c>
      <c r="G185" s="147">
        <v>31.640674613707301</v>
      </c>
      <c r="H185" s="147">
        <v>32.997550088573398</v>
      </c>
      <c r="I185" s="147">
        <v>2.2347423407679399</v>
      </c>
      <c r="J185" s="147">
        <v>9.0215233872053098</v>
      </c>
      <c r="K185" s="147">
        <v>0</v>
      </c>
      <c r="L185" s="147">
        <v>1.24500564016226</v>
      </c>
      <c r="M185" s="147">
        <v>10.9220665193376</v>
      </c>
      <c r="N185" s="147">
        <v>654.58998785744097</v>
      </c>
      <c r="O185" s="140">
        <v>7.8176267644821398E-2</v>
      </c>
    </row>
    <row r="186" spans="1:15" x14ac:dyDescent="0.45">
      <c r="A186" s="145"/>
      <c r="B186" s="145" t="s">
        <v>391</v>
      </c>
      <c r="C186" s="146">
        <v>298.03407066456401</v>
      </c>
      <c r="D186" s="147">
        <v>131.249865739618</v>
      </c>
      <c r="E186" s="147">
        <v>10.3560126073444</v>
      </c>
      <c r="F186" s="147">
        <v>132.390991224846</v>
      </c>
      <c r="G186" s="147">
        <v>17.556473418846299</v>
      </c>
      <c r="H186" s="147">
        <v>17.659057583900299</v>
      </c>
      <c r="I186" s="147">
        <v>1.06227340397327</v>
      </c>
      <c r="J186" s="147">
        <v>2.8031172049054498</v>
      </c>
      <c r="K186" s="147">
        <v>0</v>
      </c>
      <c r="L186" s="147">
        <v>0.79697895961624399</v>
      </c>
      <c r="M186" s="147">
        <v>6.9851900520713501</v>
      </c>
      <c r="N186" s="147">
        <v>320.859960195121</v>
      </c>
      <c r="O186" s="140">
        <v>7.65881883224271E-2</v>
      </c>
    </row>
    <row r="187" spans="1:15" x14ac:dyDescent="0.45">
      <c r="A187" s="145"/>
      <c r="B187" s="145" t="s">
        <v>393</v>
      </c>
      <c r="C187" s="146">
        <v>435.99066293505598</v>
      </c>
      <c r="D187" s="147">
        <v>61.884464323580502</v>
      </c>
      <c r="E187" s="147">
        <v>6.3238594053103201</v>
      </c>
      <c r="F187" s="147">
        <v>352.52313672521899</v>
      </c>
      <c r="G187" s="147">
        <v>17.6906140532022</v>
      </c>
      <c r="H187" s="147">
        <v>19.866733599274799</v>
      </c>
      <c r="I187" s="147">
        <v>1.6296169576025901</v>
      </c>
      <c r="J187" s="147">
        <v>2.0959305639363</v>
      </c>
      <c r="K187" s="147">
        <v>0</v>
      </c>
      <c r="L187" s="147">
        <v>0</v>
      </c>
      <c r="M187" s="147">
        <v>4.2654795453565004</v>
      </c>
      <c r="N187" s="147">
        <v>466.27983517348201</v>
      </c>
      <c r="O187" s="140">
        <v>6.9472066292709495E-2</v>
      </c>
    </row>
    <row r="188" spans="1:15" x14ac:dyDescent="0.45">
      <c r="A188" s="145"/>
      <c r="B188" s="145" t="s">
        <v>711</v>
      </c>
      <c r="C188" s="146">
        <v>36.635453791878</v>
      </c>
      <c r="D188" s="147">
        <v>13.482639160008</v>
      </c>
      <c r="E188" s="147">
        <v>0.92061785968750198</v>
      </c>
      <c r="F188" s="147">
        <v>24.831442489706401</v>
      </c>
      <c r="G188" s="147">
        <v>0</v>
      </c>
      <c r="H188" s="147">
        <v>0</v>
      </c>
      <c r="I188" s="147">
        <v>0</v>
      </c>
      <c r="J188" s="147">
        <v>0</v>
      </c>
      <c r="K188" s="147">
        <v>0</v>
      </c>
      <c r="L188" s="147">
        <v>0</v>
      </c>
      <c r="M188" s="147">
        <v>0.62096202357414299</v>
      </c>
      <c r="N188" s="147">
        <v>39.855661532976001</v>
      </c>
      <c r="O188" s="140">
        <v>8.7898672127597194E-2</v>
      </c>
    </row>
    <row r="189" spans="1:15" x14ac:dyDescent="0.45">
      <c r="A189" s="145"/>
      <c r="B189" s="145" t="s">
        <v>712</v>
      </c>
      <c r="C189" s="146">
        <v>10.4722384873543</v>
      </c>
      <c r="D189" s="147">
        <v>2.24321824263333</v>
      </c>
      <c r="E189" s="147">
        <v>0.229230339744041</v>
      </c>
      <c r="F189" s="147">
        <v>8.0794556284741006</v>
      </c>
      <c r="G189" s="147">
        <v>0</v>
      </c>
      <c r="H189" s="147">
        <v>0</v>
      </c>
      <c r="I189" s="147">
        <v>0</v>
      </c>
      <c r="J189" s="147">
        <v>0.38017432269732998</v>
      </c>
      <c r="K189" s="147">
        <v>0</v>
      </c>
      <c r="L189" s="147">
        <v>0.10260461167378999</v>
      </c>
      <c r="M189" s="147">
        <v>0.15461718741764399</v>
      </c>
      <c r="N189" s="147">
        <v>11.189300332640199</v>
      </c>
      <c r="O189" s="140">
        <v>6.8472642802380704E-2</v>
      </c>
    </row>
    <row r="190" spans="1:15" x14ac:dyDescent="0.45">
      <c r="A190" s="145"/>
      <c r="B190" s="145" t="s">
        <v>395</v>
      </c>
      <c r="C190" s="146">
        <v>279.235028009747</v>
      </c>
      <c r="D190" s="147">
        <v>124.170641106933</v>
      </c>
      <c r="E190" s="147">
        <v>9.7250865804789601</v>
      </c>
      <c r="F190" s="147">
        <v>128.77815128905601</v>
      </c>
      <c r="G190" s="147">
        <v>14.9417030492114</v>
      </c>
      <c r="H190" s="147">
        <v>14.6216290121386</v>
      </c>
      <c r="I190" s="147">
        <v>0.92332033981985995</v>
      </c>
      <c r="J190" s="147">
        <v>1.01100226894974</v>
      </c>
      <c r="K190" s="147">
        <v>0</v>
      </c>
      <c r="L190" s="147">
        <v>0.81773426270164196</v>
      </c>
      <c r="M190" s="147">
        <v>6.5596268441013104</v>
      </c>
      <c r="N190" s="147">
        <v>301.54889475339098</v>
      </c>
      <c r="O190" s="140">
        <v>7.9910700683529595E-2</v>
      </c>
    </row>
    <row r="191" spans="1:15" x14ac:dyDescent="0.45">
      <c r="A191" s="145"/>
      <c r="B191" s="145" t="s">
        <v>713</v>
      </c>
      <c r="C191" s="146">
        <v>10.8583730230232</v>
      </c>
      <c r="D191" s="147">
        <v>2.1170890081198901</v>
      </c>
      <c r="E191" s="147">
        <v>0.21634142562734199</v>
      </c>
      <c r="F191" s="147">
        <v>7.4880893890884099</v>
      </c>
      <c r="G191" s="147">
        <v>0</v>
      </c>
      <c r="H191" s="147">
        <v>0</v>
      </c>
      <c r="I191" s="147">
        <v>0</v>
      </c>
      <c r="J191" s="147">
        <v>1.40110571476926</v>
      </c>
      <c r="K191" s="147">
        <v>0</v>
      </c>
      <c r="L191" s="147">
        <v>9.6835471213083502E-2</v>
      </c>
      <c r="M191" s="147">
        <v>0.14592353125742</v>
      </c>
      <c r="N191" s="147">
        <v>11.4653845400754</v>
      </c>
      <c r="O191" s="140">
        <v>5.59026214852942E-2</v>
      </c>
    </row>
    <row r="192" spans="1:15" x14ac:dyDescent="0.45">
      <c r="A192" s="145"/>
      <c r="B192" s="145" t="s">
        <v>714</v>
      </c>
      <c r="C192" s="146">
        <v>11.4707751865762</v>
      </c>
      <c r="D192" s="147">
        <v>3.8383300581328901</v>
      </c>
      <c r="E192" s="147">
        <v>0.38982689291954298</v>
      </c>
      <c r="F192" s="147">
        <v>7.1451321792315703</v>
      </c>
      <c r="G192" s="147">
        <v>0</v>
      </c>
      <c r="H192" s="147">
        <v>0</v>
      </c>
      <c r="I192" s="147">
        <v>0</v>
      </c>
      <c r="J192" s="147">
        <v>0.42144078668934898</v>
      </c>
      <c r="K192" s="147">
        <v>0</v>
      </c>
      <c r="L192" s="147">
        <v>0.17448840765439499</v>
      </c>
      <c r="M192" s="147">
        <v>0.262940476085542</v>
      </c>
      <c r="N192" s="147">
        <v>12.2321588007133</v>
      </c>
      <c r="O192" s="140">
        <v>6.6375951211049597E-2</v>
      </c>
    </row>
    <row r="193" spans="1:15" x14ac:dyDescent="0.45">
      <c r="A193" s="145"/>
      <c r="B193" s="145" t="s">
        <v>397</v>
      </c>
      <c r="C193" s="146">
        <v>524.64698325358904</v>
      </c>
      <c r="D193" s="147">
        <v>132.68402340788799</v>
      </c>
      <c r="E193" s="147">
        <v>11.3921029888827</v>
      </c>
      <c r="F193" s="147">
        <v>342.10213131148703</v>
      </c>
      <c r="G193" s="147">
        <v>34.256697903869799</v>
      </c>
      <c r="H193" s="147">
        <v>35.191086817561498</v>
      </c>
      <c r="I193" s="147">
        <v>2.2733661326695702</v>
      </c>
      <c r="J193" s="147">
        <v>1.6592521080206499</v>
      </c>
      <c r="K193" s="147">
        <v>7.2773898633780103</v>
      </c>
      <c r="L193" s="147">
        <v>0</v>
      </c>
      <c r="M193" s="147">
        <v>7.6840389927592296</v>
      </c>
      <c r="N193" s="147">
        <v>574.52008952651602</v>
      </c>
      <c r="O193" s="140">
        <v>9.50603126766114E-2</v>
      </c>
    </row>
    <row r="194" spans="1:15" x14ac:dyDescent="0.45">
      <c r="A194" s="145"/>
      <c r="B194" s="145" t="s">
        <v>399</v>
      </c>
      <c r="C194" s="146">
        <v>500.25919187391702</v>
      </c>
      <c r="D194" s="147">
        <v>231.80413404185299</v>
      </c>
      <c r="E194" s="147">
        <v>18.060212753316002</v>
      </c>
      <c r="F194" s="147">
        <v>200.21449190519201</v>
      </c>
      <c r="G194" s="147">
        <v>35.999721695277302</v>
      </c>
      <c r="H194" s="147">
        <v>35.6268534401555</v>
      </c>
      <c r="I194" s="147">
        <v>1.99604768065426</v>
      </c>
      <c r="J194" s="147">
        <v>3.5300058891648902</v>
      </c>
      <c r="K194" s="147">
        <v>0</v>
      </c>
      <c r="L194" s="147">
        <v>1.2480193970742799</v>
      </c>
      <c r="M194" s="147">
        <v>12.1817173791878</v>
      </c>
      <c r="N194" s="147">
        <v>540.66120418187495</v>
      </c>
      <c r="O194" s="140">
        <v>8.0762158825341296E-2</v>
      </c>
    </row>
    <row r="195" spans="1:15" x14ac:dyDescent="0.45">
      <c r="A195" s="145"/>
      <c r="B195" s="145" t="s">
        <v>401</v>
      </c>
      <c r="C195" s="146">
        <v>159.45732557069701</v>
      </c>
      <c r="D195" s="147">
        <v>60.012532817645699</v>
      </c>
      <c r="E195" s="147">
        <v>4.98091887418345</v>
      </c>
      <c r="F195" s="147">
        <v>85.493972624952306</v>
      </c>
      <c r="G195" s="147">
        <v>7.48091301175248</v>
      </c>
      <c r="H195" s="147">
        <v>7.8777650829996402</v>
      </c>
      <c r="I195" s="147">
        <v>0.53198417965873002</v>
      </c>
      <c r="J195" s="147">
        <v>0.39161955122689002</v>
      </c>
      <c r="K195" s="147">
        <v>0</v>
      </c>
      <c r="L195" s="147">
        <v>0.40094851371302598</v>
      </c>
      <c r="M195" s="147">
        <v>3.35965841683565</v>
      </c>
      <c r="N195" s="147">
        <v>170.530313072968</v>
      </c>
      <c r="O195" s="140">
        <v>6.9441698351837999E-2</v>
      </c>
    </row>
    <row r="196" spans="1:15" x14ac:dyDescent="0.45">
      <c r="A196" s="145"/>
      <c r="B196" s="145" t="s">
        <v>715</v>
      </c>
      <c r="C196" s="146">
        <v>24.640683028305801</v>
      </c>
      <c r="D196" s="147">
        <v>3.26034716413684</v>
      </c>
      <c r="E196" s="147">
        <v>0.33316887046632399</v>
      </c>
      <c r="F196" s="147">
        <v>17.855560153140999</v>
      </c>
      <c r="G196" s="147">
        <v>0</v>
      </c>
      <c r="H196" s="147">
        <v>0</v>
      </c>
      <c r="I196" s="147">
        <v>0</v>
      </c>
      <c r="J196" s="147">
        <v>4.2161902141798899</v>
      </c>
      <c r="K196" s="147">
        <v>0</v>
      </c>
      <c r="L196" s="147">
        <v>0.14912800205319601</v>
      </c>
      <c r="M196" s="147">
        <v>0.22472434720649001</v>
      </c>
      <c r="N196" s="147">
        <v>26.0391187511837</v>
      </c>
      <c r="O196" s="140">
        <v>5.6753123331503702E-2</v>
      </c>
    </row>
    <row r="197" spans="1:15" x14ac:dyDescent="0.45">
      <c r="A197" s="145"/>
      <c r="B197" s="145" t="s">
        <v>716</v>
      </c>
      <c r="C197" s="146">
        <v>7.8164556843219897</v>
      </c>
      <c r="D197" s="147">
        <v>1.53272947774055</v>
      </c>
      <c r="E197" s="147">
        <v>0.15662680172601201</v>
      </c>
      <c r="F197" s="147">
        <v>5.3608477373714702</v>
      </c>
      <c r="G197" s="147">
        <v>0</v>
      </c>
      <c r="H197" s="147">
        <v>0</v>
      </c>
      <c r="I197" s="147">
        <v>0</v>
      </c>
      <c r="J197" s="147">
        <v>0.96117217130081001</v>
      </c>
      <c r="K197" s="147">
        <v>3.2339378528751198E-2</v>
      </c>
      <c r="L197" s="147">
        <v>7.0106915981376805E-2</v>
      </c>
      <c r="M197" s="147">
        <v>0.10564568393228201</v>
      </c>
      <c r="N197" s="147">
        <v>8.2194681665812492</v>
      </c>
      <c r="O197" s="140">
        <v>5.1559491735828598E-2</v>
      </c>
    </row>
    <row r="198" spans="1:15" x14ac:dyDescent="0.45">
      <c r="A198" s="145"/>
      <c r="B198" s="145" t="s">
        <v>717</v>
      </c>
      <c r="C198" s="146">
        <v>8.8772958127298995</v>
      </c>
      <c r="D198" s="147">
        <v>1.82866712068695</v>
      </c>
      <c r="E198" s="147">
        <v>0.18686812428607</v>
      </c>
      <c r="F198" s="147">
        <v>5.4536270452631896</v>
      </c>
      <c r="G198" s="147">
        <v>0</v>
      </c>
      <c r="H198" s="147">
        <v>0</v>
      </c>
      <c r="I198" s="147">
        <v>0</v>
      </c>
      <c r="J198" s="147">
        <v>1.42126011742854</v>
      </c>
      <c r="K198" s="147">
        <v>0.23871063366292999</v>
      </c>
      <c r="L198" s="147">
        <v>8.3643078608177795E-2</v>
      </c>
      <c r="M198" s="147">
        <v>0.12604360707333401</v>
      </c>
      <c r="N198" s="147">
        <v>9.3388197270092004</v>
      </c>
      <c r="O198" s="140">
        <v>5.1989245826130799E-2</v>
      </c>
    </row>
    <row r="199" spans="1:15" x14ac:dyDescent="0.45">
      <c r="A199" s="145"/>
      <c r="B199" s="145" t="s">
        <v>403</v>
      </c>
      <c r="C199" s="146">
        <v>489.69800897702402</v>
      </c>
      <c r="D199" s="147">
        <v>238.85008329331399</v>
      </c>
      <c r="E199" s="147">
        <v>18.270820736159902</v>
      </c>
      <c r="F199" s="147">
        <v>188.428562565086</v>
      </c>
      <c r="G199" s="147">
        <v>31.749310780946999</v>
      </c>
      <c r="H199" s="147">
        <v>31.923573039791599</v>
      </c>
      <c r="I199" s="147">
        <v>1.79958358591588</v>
      </c>
      <c r="J199" s="147">
        <v>9.8572680076422206</v>
      </c>
      <c r="K199" s="147">
        <v>0</v>
      </c>
      <c r="L199" s="147">
        <v>1.32788794674221</v>
      </c>
      <c r="M199" s="147">
        <v>12.323773683006101</v>
      </c>
      <c r="N199" s="147">
        <v>534.53086363860496</v>
      </c>
      <c r="O199" s="140">
        <v>9.1552046035957804E-2</v>
      </c>
    </row>
    <row r="200" spans="1:15" x14ac:dyDescent="0.45">
      <c r="A200" s="145"/>
      <c r="B200" s="145" t="s">
        <v>718</v>
      </c>
      <c r="C200" s="146">
        <v>10.349483557566099</v>
      </c>
      <c r="D200" s="147">
        <v>3.9896569034299398</v>
      </c>
      <c r="E200" s="147">
        <v>0.38142923991216998</v>
      </c>
      <c r="F200" s="147">
        <v>5.9254026094667704</v>
      </c>
      <c r="G200" s="147">
        <v>0</v>
      </c>
      <c r="H200" s="147">
        <v>0</v>
      </c>
      <c r="I200" s="147">
        <v>0</v>
      </c>
      <c r="J200" s="147">
        <v>0.65372633469844699</v>
      </c>
      <c r="K200" s="147">
        <v>0</v>
      </c>
      <c r="L200" s="147">
        <v>0.17072957744561201</v>
      </c>
      <c r="M200" s="147">
        <v>0.257276220069661</v>
      </c>
      <c r="N200" s="147">
        <v>11.3782208850226</v>
      </c>
      <c r="O200" s="140">
        <v>9.9399870702190404E-2</v>
      </c>
    </row>
    <row r="201" spans="1:15" x14ac:dyDescent="0.45">
      <c r="A201" s="145"/>
      <c r="B201" s="145" t="s">
        <v>405</v>
      </c>
      <c r="C201" s="146">
        <v>206.029869370515</v>
      </c>
      <c r="D201" s="147">
        <v>54.594267401427103</v>
      </c>
      <c r="E201" s="147">
        <v>4.9277026554411201</v>
      </c>
      <c r="F201" s="147">
        <v>140.76890580908301</v>
      </c>
      <c r="G201" s="147">
        <v>7.3075092997334004</v>
      </c>
      <c r="H201" s="147">
        <v>8.4971072550521995</v>
      </c>
      <c r="I201" s="147">
        <v>0.67356310999437896</v>
      </c>
      <c r="J201" s="147">
        <v>1.97912251701102</v>
      </c>
      <c r="K201" s="147">
        <v>0</v>
      </c>
      <c r="L201" s="147">
        <v>0.390676131934028</v>
      </c>
      <c r="M201" s="147">
        <v>3.3237637782610898</v>
      </c>
      <c r="N201" s="147">
        <v>222.46261795793799</v>
      </c>
      <c r="O201" s="140">
        <v>7.9759059390901402E-2</v>
      </c>
    </row>
    <row r="202" spans="1:15" x14ac:dyDescent="0.45">
      <c r="A202" s="145"/>
      <c r="B202" s="145" t="s">
        <v>719</v>
      </c>
      <c r="C202" s="146">
        <v>5.9825963149718904</v>
      </c>
      <c r="D202" s="147">
        <v>1.3278419050416399</v>
      </c>
      <c r="E202" s="147">
        <v>0.13568971811959499</v>
      </c>
      <c r="F202" s="147">
        <v>4.2093962954611301</v>
      </c>
      <c r="G202" s="147">
        <v>0</v>
      </c>
      <c r="H202" s="147">
        <v>0</v>
      </c>
      <c r="I202" s="147">
        <v>0</v>
      </c>
      <c r="J202" s="147">
        <v>0.52133886823934905</v>
      </c>
      <c r="K202" s="147">
        <v>0.19068288426895599</v>
      </c>
      <c r="L202" s="147">
        <v>6.0735375829126498E-2</v>
      </c>
      <c r="M202" s="147">
        <v>9.1523489497107396E-2</v>
      </c>
      <c r="N202" s="147">
        <v>6.5372085364568999</v>
      </c>
      <c r="O202" s="140">
        <v>9.2704269565548406E-2</v>
      </c>
    </row>
    <row r="203" spans="1:15" x14ac:dyDescent="0.45">
      <c r="A203" s="145"/>
      <c r="B203" s="145" t="s">
        <v>720</v>
      </c>
      <c r="C203" s="146">
        <v>11.888055920613301</v>
      </c>
      <c r="D203" s="147">
        <v>2.90688696922349</v>
      </c>
      <c r="E203" s="147">
        <v>0.29704942430467801</v>
      </c>
      <c r="F203" s="147">
        <v>7.4707232481748802</v>
      </c>
      <c r="G203" s="147">
        <v>0</v>
      </c>
      <c r="H203" s="147">
        <v>0</v>
      </c>
      <c r="I203" s="147">
        <v>0</v>
      </c>
      <c r="J203" s="147">
        <v>0.99523822632415404</v>
      </c>
      <c r="K203" s="147">
        <v>0.25528757988886802</v>
      </c>
      <c r="L203" s="147">
        <v>0.13296076279753899</v>
      </c>
      <c r="M203" s="147">
        <v>0.20036152997374099</v>
      </c>
      <c r="N203" s="147">
        <v>12.258507740687399</v>
      </c>
      <c r="O203" s="140">
        <v>3.1161682157943502E-2</v>
      </c>
    </row>
    <row r="204" spans="1:15" x14ac:dyDescent="0.45">
      <c r="A204" s="145"/>
      <c r="B204" s="145" t="s">
        <v>721</v>
      </c>
      <c r="C204" s="146">
        <v>63.020252742367198</v>
      </c>
      <c r="D204" s="147">
        <v>31.7201520797732</v>
      </c>
      <c r="E204" s="147">
        <v>2.0579880404448101</v>
      </c>
      <c r="F204" s="147">
        <v>31.476785159594002</v>
      </c>
      <c r="G204" s="147">
        <v>0</v>
      </c>
      <c r="H204" s="147">
        <v>0</v>
      </c>
      <c r="I204" s="147">
        <v>0</v>
      </c>
      <c r="J204" s="147">
        <v>0</v>
      </c>
      <c r="K204" s="147">
        <v>0</v>
      </c>
      <c r="L204" s="147">
        <v>0</v>
      </c>
      <c r="M204" s="147">
        <v>1.3881247839822799</v>
      </c>
      <c r="N204" s="147">
        <v>66.643050063794306</v>
      </c>
      <c r="O204" s="140">
        <v>5.7486239165644798E-2</v>
      </c>
    </row>
    <row r="205" spans="1:15" x14ac:dyDescent="0.45">
      <c r="A205" s="145"/>
      <c r="B205" s="145" t="s">
        <v>407</v>
      </c>
      <c r="C205" s="146">
        <v>153.222899675192</v>
      </c>
      <c r="D205" s="147">
        <v>41.310863325964903</v>
      </c>
      <c r="E205" s="147">
        <v>3.67534657554511</v>
      </c>
      <c r="F205" s="147">
        <v>103.492007160301</v>
      </c>
      <c r="G205" s="147">
        <v>5.0096788377571499</v>
      </c>
      <c r="H205" s="147">
        <v>6.2816492437148499</v>
      </c>
      <c r="I205" s="147">
        <v>0.50483915675615498</v>
      </c>
      <c r="J205" s="147">
        <v>0.48241317014666701</v>
      </c>
      <c r="K205" s="147">
        <v>0</v>
      </c>
      <c r="L205" s="147">
        <v>0.42867330245327101</v>
      </c>
      <c r="M205" s="147">
        <v>2.4790424094932799</v>
      </c>
      <c r="N205" s="147">
        <v>163.664513182132</v>
      </c>
      <c r="O205" s="140">
        <v>6.8146559875027907E-2</v>
      </c>
    </row>
    <row r="206" spans="1:15" x14ac:dyDescent="0.45">
      <c r="A206" s="145"/>
      <c r="B206" s="145" t="s">
        <v>722</v>
      </c>
      <c r="C206" s="146">
        <v>10.0712859376282</v>
      </c>
      <c r="D206" s="147">
        <v>2.21342759669654</v>
      </c>
      <c r="E206" s="147">
        <v>0.226186088516064</v>
      </c>
      <c r="F206" s="147">
        <v>6.2975255447264402</v>
      </c>
      <c r="G206" s="147">
        <v>0</v>
      </c>
      <c r="H206" s="147">
        <v>0</v>
      </c>
      <c r="I206" s="147">
        <v>0</v>
      </c>
      <c r="J206" s="147">
        <v>0.71907150319305302</v>
      </c>
      <c r="K206" s="147">
        <v>0.48974217852686203</v>
      </c>
      <c r="L206" s="147">
        <v>0.101241990061726</v>
      </c>
      <c r="M206" s="147">
        <v>0.15256382328496601</v>
      </c>
      <c r="N206" s="147">
        <v>10.199758725005699</v>
      </c>
      <c r="O206" s="140">
        <v>1.2756343943874E-2</v>
      </c>
    </row>
    <row r="207" spans="1:15" x14ac:dyDescent="0.45">
      <c r="A207" s="145"/>
      <c r="B207" s="145" t="s">
        <v>723</v>
      </c>
      <c r="C207" s="146">
        <v>10.517378836185101</v>
      </c>
      <c r="D207" s="147">
        <v>2.2745591799717499</v>
      </c>
      <c r="E207" s="147">
        <v>0.232433012390623</v>
      </c>
      <c r="F207" s="147">
        <v>6.6308174412293699</v>
      </c>
      <c r="G207" s="147">
        <v>0</v>
      </c>
      <c r="H207" s="147">
        <v>0</v>
      </c>
      <c r="I207" s="147">
        <v>0</v>
      </c>
      <c r="J207" s="147">
        <v>1.77872222925808</v>
      </c>
      <c r="K207" s="147">
        <v>0.45436703211083102</v>
      </c>
      <c r="L207" s="147">
        <v>0.104038143481137</v>
      </c>
      <c r="M207" s="147">
        <v>0.15677742371051401</v>
      </c>
      <c r="N207" s="147">
        <v>11.631714462152299</v>
      </c>
      <c r="O207" s="140">
        <v>0.105951838697042</v>
      </c>
    </row>
    <row r="208" spans="1:15" x14ac:dyDescent="0.45">
      <c r="A208" s="145"/>
      <c r="B208" s="145" t="s">
        <v>724</v>
      </c>
      <c r="C208" s="146">
        <v>15.9306392046241</v>
      </c>
      <c r="D208" s="147">
        <v>2.1426133797340898</v>
      </c>
      <c r="E208" s="147">
        <v>0.218949714144589</v>
      </c>
      <c r="F208" s="147">
        <v>11.375513271569901</v>
      </c>
      <c r="G208" s="147">
        <v>0</v>
      </c>
      <c r="H208" s="147">
        <v>0</v>
      </c>
      <c r="I208" s="147">
        <v>0</v>
      </c>
      <c r="J208" s="147">
        <v>2.2277486171343699</v>
      </c>
      <c r="K208" s="147">
        <v>0</v>
      </c>
      <c r="L208" s="147">
        <v>9.8002953801808707E-2</v>
      </c>
      <c r="M208" s="147">
        <v>0.14768282355816001</v>
      </c>
      <c r="N208" s="147">
        <v>16.210510759942899</v>
      </c>
      <c r="O208" s="140">
        <v>1.7568130928328901E-2</v>
      </c>
    </row>
    <row r="209" spans="1:15" x14ac:dyDescent="0.45">
      <c r="A209" s="145"/>
      <c r="B209" s="145" t="s">
        <v>409</v>
      </c>
      <c r="C209" s="146">
        <v>136.49390756773099</v>
      </c>
      <c r="D209" s="147">
        <v>58.615810796349002</v>
      </c>
      <c r="E209" s="147">
        <v>4.7032361134962697</v>
      </c>
      <c r="F209" s="147">
        <v>64.509461216289395</v>
      </c>
      <c r="G209" s="147">
        <v>8.6458699022674796</v>
      </c>
      <c r="H209" s="147">
        <v>8.5426734702768492</v>
      </c>
      <c r="I209" s="147">
        <v>0.51160772411087196</v>
      </c>
      <c r="J209" s="147">
        <v>0.85454507427609305</v>
      </c>
      <c r="K209" s="147">
        <v>0</v>
      </c>
      <c r="L209" s="147">
        <v>0.30626081556497903</v>
      </c>
      <c r="M209" s="147">
        <v>3.1723598174084602</v>
      </c>
      <c r="N209" s="147">
        <v>149.86182493003901</v>
      </c>
      <c r="O209" s="140">
        <v>9.7937831808906806E-2</v>
      </c>
    </row>
    <row r="210" spans="1:15" x14ac:dyDescent="0.45">
      <c r="A210" s="145"/>
      <c r="B210" s="145" t="s">
        <v>411</v>
      </c>
      <c r="C210" s="146">
        <v>197.68457877844</v>
      </c>
      <c r="D210" s="147">
        <v>52.271319949487399</v>
      </c>
      <c r="E210" s="147">
        <v>4.7495196256419199</v>
      </c>
      <c r="F210" s="147">
        <v>135.02086631102901</v>
      </c>
      <c r="G210" s="147">
        <v>6.176149475371</v>
      </c>
      <c r="H210" s="147">
        <v>7.3067819597997996</v>
      </c>
      <c r="I210" s="147">
        <v>0.61295263362749797</v>
      </c>
      <c r="J210" s="147">
        <v>5.9972488353217903</v>
      </c>
      <c r="K210" s="147">
        <v>0</v>
      </c>
      <c r="L210" s="147">
        <v>0.36213079462829401</v>
      </c>
      <c r="M210" s="147">
        <v>3.20357831032611</v>
      </c>
      <c r="N210" s="147">
        <v>215.700547895233</v>
      </c>
      <c r="O210" s="140">
        <v>9.1134924272394197E-2</v>
      </c>
    </row>
    <row r="211" spans="1:15" x14ac:dyDescent="0.45">
      <c r="A211" s="145"/>
      <c r="B211" s="145" t="s">
        <v>725</v>
      </c>
      <c r="C211" s="146">
        <v>9.4472023292728693</v>
      </c>
      <c r="D211" s="147">
        <v>1.28641465603651</v>
      </c>
      <c r="E211" s="147">
        <v>0.13145634385525501</v>
      </c>
      <c r="F211" s="147">
        <v>7.9097040077380401</v>
      </c>
      <c r="G211" s="147">
        <v>0</v>
      </c>
      <c r="H211" s="147">
        <v>0</v>
      </c>
      <c r="I211" s="147">
        <v>0</v>
      </c>
      <c r="J211" s="147">
        <v>0.49256012505660901</v>
      </c>
      <c r="K211" s="147">
        <v>0</v>
      </c>
      <c r="L211" s="147">
        <v>5.8840496979551897E-2</v>
      </c>
      <c r="M211" s="147">
        <v>8.8668079751614406E-2</v>
      </c>
      <c r="N211" s="147">
        <v>9.9676437094175796</v>
      </c>
      <c r="O211" s="140">
        <v>5.5089471147673E-2</v>
      </c>
    </row>
    <row r="212" spans="1:15" x14ac:dyDescent="0.45">
      <c r="A212" s="145"/>
      <c r="B212" s="145" t="s">
        <v>726</v>
      </c>
      <c r="C212" s="146">
        <v>17.769625272163101</v>
      </c>
      <c r="D212" s="147">
        <v>3.9980334593806099</v>
      </c>
      <c r="E212" s="147">
        <v>0.40855167401153603</v>
      </c>
      <c r="F212" s="147">
        <v>13.540977606473399</v>
      </c>
      <c r="G212" s="147">
        <v>0</v>
      </c>
      <c r="H212" s="147">
        <v>0</v>
      </c>
      <c r="I212" s="147">
        <v>0</v>
      </c>
      <c r="J212" s="147">
        <v>0.36614349845267102</v>
      </c>
      <c r="K212" s="147">
        <v>0</v>
      </c>
      <c r="L212" s="147">
        <v>0.18286971047304201</v>
      </c>
      <c r="M212" s="147">
        <v>0.27557046404332403</v>
      </c>
      <c r="N212" s="147">
        <v>18.772146412834601</v>
      </c>
      <c r="O212" s="140">
        <v>5.6417686097297602E-2</v>
      </c>
    </row>
    <row r="213" spans="1:15" x14ac:dyDescent="0.45">
      <c r="A213" s="145"/>
      <c r="B213" s="145" t="s">
        <v>727</v>
      </c>
      <c r="C213" s="146">
        <v>12.6823815974836</v>
      </c>
      <c r="D213" s="147">
        <v>3.7654792500358201</v>
      </c>
      <c r="E213" s="147">
        <v>0.37588085125577803</v>
      </c>
      <c r="F213" s="147">
        <v>7.5868084917827296</v>
      </c>
      <c r="G213" s="147">
        <v>0</v>
      </c>
      <c r="H213" s="147">
        <v>0</v>
      </c>
      <c r="I213" s="147">
        <v>0</v>
      </c>
      <c r="J213" s="147">
        <v>1.57288018950884</v>
      </c>
      <c r="K213" s="147">
        <v>3.9858441686163801E-2</v>
      </c>
      <c r="L213" s="147">
        <v>0.16824609177730099</v>
      </c>
      <c r="M213" s="147">
        <v>0.25353380292028599</v>
      </c>
      <c r="N213" s="147">
        <v>13.7626871189669</v>
      </c>
      <c r="O213" s="140">
        <v>8.5181597255969493E-2</v>
      </c>
    </row>
    <row r="214" spans="1:15" x14ac:dyDescent="0.45">
      <c r="A214" s="145"/>
      <c r="B214" s="145" t="s">
        <v>413</v>
      </c>
      <c r="C214" s="146">
        <v>275.17940815923498</v>
      </c>
      <c r="D214" s="147">
        <v>118.000327360207</v>
      </c>
      <c r="E214" s="147">
        <v>9.2384464949233909</v>
      </c>
      <c r="F214" s="147">
        <v>124.706983855411</v>
      </c>
      <c r="G214" s="147">
        <v>16.873500826714402</v>
      </c>
      <c r="H214" s="147">
        <v>16.956845044248698</v>
      </c>
      <c r="I214" s="147">
        <v>1.01306075586561</v>
      </c>
      <c r="J214" s="147">
        <v>2.4601316730250899</v>
      </c>
      <c r="K214" s="147">
        <v>0</v>
      </c>
      <c r="L214" s="147">
        <v>0.62820320465899404</v>
      </c>
      <c r="M214" s="147">
        <v>6.2313853028644601</v>
      </c>
      <c r="N214" s="147">
        <v>296.10888451791902</v>
      </c>
      <c r="O214" s="140">
        <v>7.6057567311044197E-2</v>
      </c>
    </row>
    <row r="215" spans="1:15" x14ac:dyDescent="0.45">
      <c r="A215" s="145"/>
      <c r="B215" s="145" t="s">
        <v>728</v>
      </c>
      <c r="C215" s="146">
        <v>12.1540224727541</v>
      </c>
      <c r="D215" s="147">
        <v>3.8023896796951702</v>
      </c>
      <c r="E215" s="147">
        <v>0.38183751365014301</v>
      </c>
      <c r="F215" s="147">
        <v>7.8596917153827199</v>
      </c>
      <c r="G215" s="147">
        <v>0</v>
      </c>
      <c r="H215" s="147">
        <v>0</v>
      </c>
      <c r="I215" s="147">
        <v>0</v>
      </c>
      <c r="J215" s="147">
        <v>0.52334974479129803</v>
      </c>
      <c r="K215" s="147">
        <v>0</v>
      </c>
      <c r="L215" s="147">
        <v>0.170912322750608</v>
      </c>
      <c r="M215" s="147">
        <v>0.25755159715499298</v>
      </c>
      <c r="N215" s="147">
        <v>12.995732573424901</v>
      </c>
      <c r="O215" s="140">
        <v>6.9253623856442098E-2</v>
      </c>
    </row>
    <row r="216" spans="1:15" x14ac:dyDescent="0.45">
      <c r="A216" s="145"/>
      <c r="B216" s="145" t="s">
        <v>415</v>
      </c>
      <c r="C216" s="146">
        <v>283.546029724915</v>
      </c>
      <c r="D216" s="147">
        <v>149.59720361804901</v>
      </c>
      <c r="E216" s="147">
        <v>11.3927804110309</v>
      </c>
      <c r="F216" s="147">
        <v>94.318987847119004</v>
      </c>
      <c r="G216" s="147">
        <v>17.1925731919181</v>
      </c>
      <c r="H216" s="147">
        <v>17.981008787526498</v>
      </c>
      <c r="I216" s="147">
        <v>0.991178733026013</v>
      </c>
      <c r="J216" s="147">
        <v>7.7526238501907896</v>
      </c>
      <c r="K216" s="147">
        <v>0</v>
      </c>
      <c r="L216" s="147">
        <v>1.10135561119667</v>
      </c>
      <c r="M216" s="147">
        <v>7.6844959264140398</v>
      </c>
      <c r="N216" s="147">
        <v>308.01220797647102</v>
      </c>
      <c r="O216" s="140">
        <v>8.6286442717225395E-2</v>
      </c>
    </row>
    <row r="217" spans="1:15" x14ac:dyDescent="0.45">
      <c r="A217" s="145"/>
      <c r="B217" s="145" t="s">
        <v>417</v>
      </c>
      <c r="C217" s="146">
        <v>720.85975963245301</v>
      </c>
      <c r="D217" s="147">
        <v>195.903174849425</v>
      </c>
      <c r="E217" s="147">
        <v>15.8435792728944</v>
      </c>
      <c r="F217" s="147">
        <v>467.12607769261302</v>
      </c>
      <c r="G217" s="147">
        <v>39.6185640962196</v>
      </c>
      <c r="H217" s="147">
        <v>41.4945645323184</v>
      </c>
      <c r="I217" s="147">
        <v>2.82060766312852</v>
      </c>
      <c r="J217" s="147">
        <v>1.83338022985941</v>
      </c>
      <c r="K217" s="147">
        <v>4.1780908267482397</v>
      </c>
      <c r="L217" s="147">
        <v>0</v>
      </c>
      <c r="M217" s="147">
        <v>10.686585347342101</v>
      </c>
      <c r="N217" s="147">
        <v>779.50462451054898</v>
      </c>
      <c r="O217" s="140">
        <v>8.1354055479525594E-2</v>
      </c>
    </row>
    <row r="218" spans="1:15" x14ac:dyDescent="0.45">
      <c r="A218" s="145"/>
      <c r="B218" s="145" t="s">
        <v>729</v>
      </c>
      <c r="C218" s="146">
        <v>11.6325189047725</v>
      </c>
      <c r="D218" s="147">
        <v>3.0078403290817799</v>
      </c>
      <c r="E218" s="147">
        <v>0.30566715372727798</v>
      </c>
      <c r="F218" s="147">
        <v>6.9060491213901303</v>
      </c>
      <c r="G218" s="147">
        <v>0</v>
      </c>
      <c r="H218" s="147">
        <v>0</v>
      </c>
      <c r="I218" s="147">
        <v>0</v>
      </c>
      <c r="J218" s="147">
        <v>1.4510827016746499</v>
      </c>
      <c r="K218" s="147">
        <v>0.32550904298287697</v>
      </c>
      <c r="L218" s="147">
        <v>0.13681810027696301</v>
      </c>
      <c r="M218" s="147">
        <v>0.206174272088297</v>
      </c>
      <c r="N218" s="147">
        <v>12.339140721222</v>
      </c>
      <c r="O218" s="140">
        <v>6.0745383027880601E-2</v>
      </c>
    </row>
    <row r="219" spans="1:15" x14ac:dyDescent="0.45">
      <c r="A219" s="145"/>
      <c r="B219" s="145" t="s">
        <v>730</v>
      </c>
      <c r="C219" s="146">
        <v>9.6345918937698194</v>
      </c>
      <c r="D219" s="147">
        <v>2.8023599801282999</v>
      </c>
      <c r="E219" s="147">
        <v>0.28636800384590499</v>
      </c>
      <c r="F219" s="147">
        <v>6.3548239828249899</v>
      </c>
      <c r="G219" s="147">
        <v>0</v>
      </c>
      <c r="H219" s="147">
        <v>0</v>
      </c>
      <c r="I219" s="147">
        <v>0</v>
      </c>
      <c r="J219" s="147">
        <v>0.72006314329574395</v>
      </c>
      <c r="K219" s="147">
        <v>0</v>
      </c>
      <c r="L219" s="147">
        <v>0.12817970720289301</v>
      </c>
      <c r="M219" s="147">
        <v>0.19315686466839199</v>
      </c>
      <c r="N219" s="147">
        <v>10.4849516819662</v>
      </c>
      <c r="O219" s="140">
        <v>8.8261111375801199E-2</v>
      </c>
    </row>
    <row r="220" spans="1:15" x14ac:dyDescent="0.45">
      <c r="A220" s="145"/>
      <c r="B220" s="145" t="s">
        <v>419</v>
      </c>
      <c r="C220" s="146">
        <v>139.36288314573</v>
      </c>
      <c r="D220" s="147">
        <v>49.208270208336003</v>
      </c>
      <c r="E220" s="147">
        <v>4.0607534284179403</v>
      </c>
      <c r="F220" s="147">
        <v>77.507285119898597</v>
      </c>
      <c r="G220" s="147">
        <v>8.0585759195249196</v>
      </c>
      <c r="H220" s="147">
        <v>8.2260717139583601</v>
      </c>
      <c r="I220" s="147">
        <v>0.52630418546654101</v>
      </c>
      <c r="J220" s="147">
        <v>0.83701922767220605</v>
      </c>
      <c r="K220" s="147">
        <v>0</v>
      </c>
      <c r="L220" s="147">
        <v>0.27603932970544398</v>
      </c>
      <c r="M220" s="147">
        <v>2.7390015306179998</v>
      </c>
      <c r="N220" s="147">
        <v>151.43932066359801</v>
      </c>
      <c r="O220" s="140">
        <v>8.6654618828745797E-2</v>
      </c>
    </row>
    <row r="221" spans="1:15" x14ac:dyDescent="0.45">
      <c r="A221" s="145"/>
      <c r="B221" s="145" t="s">
        <v>731</v>
      </c>
      <c r="C221" s="146">
        <v>15.2378786074354</v>
      </c>
      <c r="D221" s="147">
        <v>2.72638557694789</v>
      </c>
      <c r="E221" s="147">
        <v>0.27860431955082399</v>
      </c>
      <c r="F221" s="147">
        <v>12.1549527183724</v>
      </c>
      <c r="G221" s="147">
        <v>0</v>
      </c>
      <c r="H221" s="147">
        <v>0</v>
      </c>
      <c r="I221" s="147">
        <v>0</v>
      </c>
      <c r="J221" s="147">
        <v>0.29530851895017701</v>
      </c>
      <c r="K221" s="147">
        <v>0</v>
      </c>
      <c r="L221" s="147">
        <v>0.12470464446400099</v>
      </c>
      <c r="M221" s="147">
        <v>0.18792019187041101</v>
      </c>
      <c r="N221" s="147">
        <v>15.7678759701557</v>
      </c>
      <c r="O221" s="140">
        <v>3.4781571396800499E-2</v>
      </c>
    </row>
    <row r="222" spans="1:15" x14ac:dyDescent="0.45">
      <c r="A222" s="145"/>
      <c r="B222" s="145" t="s">
        <v>732</v>
      </c>
      <c r="C222" s="146">
        <v>11.9455743079447</v>
      </c>
      <c r="D222" s="147">
        <v>3.1142147462421099</v>
      </c>
      <c r="E222" s="147">
        <v>0.31823586789636499</v>
      </c>
      <c r="F222" s="147">
        <v>6.8376366274705402</v>
      </c>
      <c r="G222" s="147">
        <v>0</v>
      </c>
      <c r="H222" s="147">
        <v>0</v>
      </c>
      <c r="I222" s="147">
        <v>0</v>
      </c>
      <c r="J222" s="147">
        <v>1.00000298326849</v>
      </c>
      <c r="K222" s="147">
        <v>0.37727013021011102</v>
      </c>
      <c r="L222" s="147">
        <v>0.142443917688376</v>
      </c>
      <c r="M222" s="147">
        <v>0.214651914076947</v>
      </c>
      <c r="N222" s="147">
        <v>12.004456186852901</v>
      </c>
      <c r="O222" s="140">
        <v>4.9291794090722298E-3</v>
      </c>
    </row>
    <row r="223" spans="1:15" x14ac:dyDescent="0.45">
      <c r="A223" s="145"/>
      <c r="B223" s="145" t="s">
        <v>421</v>
      </c>
      <c r="C223" s="146">
        <v>132.877183406245</v>
      </c>
      <c r="D223" s="147">
        <v>39.596910432248798</v>
      </c>
      <c r="E223" s="147">
        <v>3.3902232606012301</v>
      </c>
      <c r="F223" s="147">
        <v>82.268634657006203</v>
      </c>
      <c r="G223" s="147">
        <v>7.2377364559142796</v>
      </c>
      <c r="H223" s="147">
        <v>7.6140607606029302</v>
      </c>
      <c r="I223" s="147">
        <v>0.51362037214426703</v>
      </c>
      <c r="J223" s="147">
        <v>0.67326105343785403</v>
      </c>
      <c r="K223" s="147">
        <v>0.21566511566740701</v>
      </c>
      <c r="L223" s="147">
        <v>0.27110720199139898</v>
      </c>
      <c r="M223" s="147">
        <v>2.2867251060337601</v>
      </c>
      <c r="N223" s="147">
        <v>144.06794441564799</v>
      </c>
      <c r="O223" s="140">
        <v>8.42188306715492E-2</v>
      </c>
    </row>
    <row r="224" spans="1:15" x14ac:dyDescent="0.45">
      <c r="A224" s="145"/>
      <c r="B224" s="145" t="s">
        <v>733</v>
      </c>
      <c r="C224" s="146">
        <v>11.147432555826001</v>
      </c>
      <c r="D224" s="147">
        <v>3.3187653390909801</v>
      </c>
      <c r="E224" s="147">
        <v>0.32963227685596702</v>
      </c>
      <c r="F224" s="147">
        <v>6.5918704564053403</v>
      </c>
      <c r="G224" s="147">
        <v>0</v>
      </c>
      <c r="H224" s="147">
        <v>0</v>
      </c>
      <c r="I224" s="147">
        <v>0</v>
      </c>
      <c r="J224" s="147">
        <v>0.88657535644735996</v>
      </c>
      <c r="K224" s="147">
        <v>0.50766135241099097</v>
      </c>
      <c r="L224" s="147">
        <v>0.147545005603197</v>
      </c>
      <c r="M224" s="147">
        <v>0.22233885970873199</v>
      </c>
      <c r="N224" s="147">
        <v>12.0043886465226</v>
      </c>
      <c r="O224" s="140">
        <v>7.6874749984352703E-2</v>
      </c>
    </row>
    <row r="225" spans="1:15" x14ac:dyDescent="0.45">
      <c r="A225" s="145"/>
      <c r="B225" s="145" t="s">
        <v>423</v>
      </c>
      <c r="C225" s="146">
        <v>261.68630500596998</v>
      </c>
      <c r="D225" s="147">
        <v>61.690768648083001</v>
      </c>
      <c r="E225" s="147">
        <v>5.80329913106024</v>
      </c>
      <c r="F225" s="147">
        <v>179.798948816711</v>
      </c>
      <c r="G225" s="147">
        <v>11.5234320497225</v>
      </c>
      <c r="H225" s="147">
        <v>11.4273652557125</v>
      </c>
      <c r="I225" s="147">
        <v>0.851912652005275</v>
      </c>
      <c r="J225" s="147">
        <v>4.0698560820523699</v>
      </c>
      <c r="K225" s="147">
        <v>3.53624466169188E-2</v>
      </c>
      <c r="L225" s="147">
        <v>0.43319150808705997</v>
      </c>
      <c r="M225" s="147">
        <v>3.9143586456329</v>
      </c>
      <c r="N225" s="147">
        <v>279.54849523568299</v>
      </c>
      <c r="O225" s="140">
        <v>6.8258024543186302E-2</v>
      </c>
    </row>
    <row r="226" spans="1:15" x14ac:dyDescent="0.45">
      <c r="A226" s="145"/>
      <c r="B226" s="145" t="s">
        <v>425</v>
      </c>
      <c r="C226" s="146">
        <v>168.30577916953499</v>
      </c>
      <c r="D226" s="147">
        <v>34.033035939765497</v>
      </c>
      <c r="E226" s="147">
        <v>3.2483671944029302</v>
      </c>
      <c r="F226" s="147">
        <v>122.66233784378301</v>
      </c>
      <c r="G226" s="147">
        <v>6.9858543734662497</v>
      </c>
      <c r="H226" s="147">
        <v>8.0954811787490009</v>
      </c>
      <c r="I226" s="147">
        <v>0.62366317692250905</v>
      </c>
      <c r="J226" s="147">
        <v>2.0469347328019301</v>
      </c>
      <c r="K226" s="147">
        <v>0</v>
      </c>
      <c r="L226" s="147">
        <v>0.22858829383211501</v>
      </c>
      <c r="M226" s="147">
        <v>2.1910423349111001</v>
      </c>
      <c r="N226" s="147">
        <v>180.115305068634</v>
      </c>
      <c r="O226" s="140">
        <v>7.0167084917525796E-2</v>
      </c>
    </row>
    <row r="227" spans="1:15" x14ac:dyDescent="0.45">
      <c r="A227" s="145"/>
      <c r="B227" s="145" t="s">
        <v>427</v>
      </c>
      <c r="C227" s="146">
        <v>186.130760142247</v>
      </c>
      <c r="D227" s="147">
        <v>60.098002712155797</v>
      </c>
      <c r="E227" s="147">
        <v>4.9366078870810997</v>
      </c>
      <c r="F227" s="147">
        <v>108.701638324572</v>
      </c>
      <c r="G227" s="147">
        <v>9.5785139661395409</v>
      </c>
      <c r="H227" s="147">
        <v>10.480222878080101</v>
      </c>
      <c r="I227" s="147">
        <v>0.69597686610218501</v>
      </c>
      <c r="J227" s="147">
        <v>1.6998913229156101</v>
      </c>
      <c r="K227" s="147">
        <v>0</v>
      </c>
      <c r="L227" s="147">
        <v>0.31850254111341397</v>
      </c>
      <c r="M227" s="147">
        <v>3.3297704350238302</v>
      </c>
      <c r="N227" s="147">
        <v>199.83912693318399</v>
      </c>
      <c r="O227" s="140">
        <v>7.3649120545473706E-2</v>
      </c>
    </row>
    <row r="228" spans="1:15" x14ac:dyDescent="0.45">
      <c r="A228" s="145"/>
      <c r="B228" s="145" t="s">
        <v>734</v>
      </c>
      <c r="C228" s="146">
        <v>7.2600719698154803</v>
      </c>
      <c r="D228" s="147">
        <v>1.9219612819751899</v>
      </c>
      <c r="E228" s="147">
        <v>0.19640168275709699</v>
      </c>
      <c r="F228" s="147">
        <v>4.7275190568164103</v>
      </c>
      <c r="G228" s="147">
        <v>0</v>
      </c>
      <c r="H228" s="147">
        <v>0</v>
      </c>
      <c r="I228" s="147">
        <v>0</v>
      </c>
      <c r="J228" s="147">
        <v>0.72297090426939004</v>
      </c>
      <c r="K228" s="147">
        <v>0</v>
      </c>
      <c r="L228" s="147">
        <v>8.7910345610779705E-2</v>
      </c>
      <c r="M228" s="147">
        <v>0.13247406396865599</v>
      </c>
      <c r="N228" s="147">
        <v>7.7892373353975302</v>
      </c>
      <c r="O228" s="140">
        <v>7.2887068858560999E-2</v>
      </c>
    </row>
    <row r="229" spans="1:15" x14ac:dyDescent="0.45">
      <c r="A229" s="145"/>
      <c r="B229" s="145" t="s">
        <v>735</v>
      </c>
      <c r="C229" s="146">
        <v>11.5810181247156</v>
      </c>
      <c r="D229" s="147">
        <v>2.4039995485422598</v>
      </c>
      <c r="E229" s="147">
        <v>0.24566028519924299</v>
      </c>
      <c r="F229" s="147">
        <v>6.3949593002195302</v>
      </c>
      <c r="G229" s="147">
        <v>0</v>
      </c>
      <c r="H229" s="147">
        <v>0</v>
      </c>
      <c r="I229" s="147">
        <v>0</v>
      </c>
      <c r="J229" s="147">
        <v>2.2182741256649798</v>
      </c>
      <c r="K229" s="147">
        <v>0</v>
      </c>
      <c r="L229" s="147">
        <v>0.152807818856564</v>
      </c>
      <c r="M229" s="147">
        <v>0.16569929449245699</v>
      </c>
      <c r="N229" s="147">
        <v>11.581400372975001</v>
      </c>
      <c r="O229" s="140">
        <v>3.30064468727631E-5</v>
      </c>
    </row>
    <row r="230" spans="1:15" x14ac:dyDescent="0.45">
      <c r="A230" s="145"/>
      <c r="B230" s="145" t="s">
        <v>429</v>
      </c>
      <c r="C230" s="146">
        <v>445.01977543189997</v>
      </c>
      <c r="D230" s="147">
        <v>67.727189765203704</v>
      </c>
      <c r="E230" s="147">
        <v>6.9209167546824304</v>
      </c>
      <c r="F230" s="147">
        <v>350.27773203000299</v>
      </c>
      <c r="G230" s="147">
        <v>17.328445734105699</v>
      </c>
      <c r="H230" s="147">
        <v>20.025580324908301</v>
      </c>
      <c r="I230" s="147">
        <v>1.6359305989889801</v>
      </c>
      <c r="J230" s="147">
        <v>1.64723135871059</v>
      </c>
      <c r="K230" s="147">
        <v>8.6938256221939501</v>
      </c>
      <c r="L230" s="147">
        <v>0</v>
      </c>
      <c r="M230" s="147">
        <v>4.6681981828084496</v>
      </c>
      <c r="N230" s="147">
        <v>478.92505037160498</v>
      </c>
      <c r="O230" s="140">
        <v>7.6188243335476094E-2</v>
      </c>
    </row>
    <row r="231" spans="1:15" x14ac:dyDescent="0.45">
      <c r="A231" s="145"/>
      <c r="B231" s="145" t="s">
        <v>736</v>
      </c>
      <c r="C231" s="146">
        <v>32.046529723383003</v>
      </c>
      <c r="D231" s="147">
        <v>8.7866867675306004</v>
      </c>
      <c r="E231" s="147">
        <v>0.62903897451205704</v>
      </c>
      <c r="F231" s="147">
        <v>23.106177210837501</v>
      </c>
      <c r="G231" s="147">
        <v>0</v>
      </c>
      <c r="H231" s="147">
        <v>0</v>
      </c>
      <c r="I231" s="147">
        <v>0</v>
      </c>
      <c r="J231" s="147">
        <v>0</v>
      </c>
      <c r="K231" s="147">
        <v>0.54007414004715304</v>
      </c>
      <c r="L231" s="147">
        <v>0</v>
      </c>
      <c r="M231" s="147">
        <v>0.42429042044101001</v>
      </c>
      <c r="N231" s="147">
        <v>33.486267513368297</v>
      </c>
      <c r="O231" s="140">
        <v>4.4926480414967197E-2</v>
      </c>
    </row>
    <row r="232" spans="1:15" x14ac:dyDescent="0.45">
      <c r="A232" s="145"/>
      <c r="B232" s="145" t="s">
        <v>737</v>
      </c>
      <c r="C232" s="146">
        <v>23.7230320279183</v>
      </c>
      <c r="D232" s="147">
        <v>7.7485856983388102</v>
      </c>
      <c r="E232" s="147">
        <v>0.55192800990160895</v>
      </c>
      <c r="F232" s="147">
        <v>17.2773612310475</v>
      </c>
      <c r="G232" s="147">
        <v>0</v>
      </c>
      <c r="H232" s="147">
        <v>0</v>
      </c>
      <c r="I232" s="147">
        <v>0</v>
      </c>
      <c r="J232" s="147">
        <v>0</v>
      </c>
      <c r="K232" s="147">
        <v>0</v>
      </c>
      <c r="L232" s="147">
        <v>0</v>
      </c>
      <c r="M232" s="147">
        <v>0.37227860891531001</v>
      </c>
      <c r="N232" s="147">
        <v>25.9501535482032</v>
      </c>
      <c r="O232" s="140">
        <v>9.3880137988432005E-2</v>
      </c>
    </row>
    <row r="233" spans="1:15" x14ac:dyDescent="0.45">
      <c r="A233" s="145"/>
      <c r="B233" s="145" t="s">
        <v>431</v>
      </c>
      <c r="C233" s="146">
        <v>306.91779589102703</v>
      </c>
      <c r="D233" s="147">
        <v>79.751833354150705</v>
      </c>
      <c r="E233" s="147">
        <v>7.0433691415935504</v>
      </c>
      <c r="F233" s="147">
        <v>206.16203650314699</v>
      </c>
      <c r="G233" s="147">
        <v>12.495751735247101</v>
      </c>
      <c r="H233" s="147">
        <v>13.2870200414803</v>
      </c>
      <c r="I233" s="147">
        <v>1.0269802508918899</v>
      </c>
      <c r="J233" s="147">
        <v>4.0105414562047104</v>
      </c>
      <c r="K233" s="147">
        <v>2.4558190631770298</v>
      </c>
      <c r="L233" s="147">
        <v>0.460692818328931</v>
      </c>
      <c r="M233" s="147">
        <v>4.7507929919700498</v>
      </c>
      <c r="N233" s="147">
        <v>331.44483735619099</v>
      </c>
      <c r="O233" s="140">
        <v>7.9914041458425594E-2</v>
      </c>
    </row>
    <row r="234" spans="1:15" x14ac:dyDescent="0.45">
      <c r="A234" s="145"/>
      <c r="B234" s="145" t="s">
        <v>738</v>
      </c>
      <c r="C234" s="146">
        <v>17.736916157043702</v>
      </c>
      <c r="D234" s="147">
        <v>6.2113872811330699</v>
      </c>
      <c r="E234" s="147">
        <v>0.61185516532553696</v>
      </c>
      <c r="F234" s="147">
        <v>10.653580340435401</v>
      </c>
      <c r="G234" s="147">
        <v>0</v>
      </c>
      <c r="H234" s="147">
        <v>0</v>
      </c>
      <c r="I234" s="147">
        <v>0</v>
      </c>
      <c r="J234" s="147">
        <v>0.54563045163653001</v>
      </c>
      <c r="K234" s="147">
        <v>0</v>
      </c>
      <c r="L234" s="147">
        <v>0.27386933906277</v>
      </c>
      <c r="M234" s="147">
        <v>0.41269983517394399</v>
      </c>
      <c r="N234" s="147">
        <v>18.709022412767201</v>
      </c>
      <c r="O234" s="140">
        <v>5.48069488019505E-2</v>
      </c>
    </row>
    <row r="235" spans="1:15" x14ac:dyDescent="0.45">
      <c r="A235" s="145"/>
      <c r="B235" s="145" t="s">
        <v>433</v>
      </c>
      <c r="C235" s="146">
        <v>287.20474484715902</v>
      </c>
      <c r="D235" s="147">
        <v>123.264024650012</v>
      </c>
      <c r="E235" s="147">
        <v>9.8707560273275607</v>
      </c>
      <c r="F235" s="147">
        <v>131.36138402922799</v>
      </c>
      <c r="G235" s="147">
        <v>16.6028073411251</v>
      </c>
      <c r="H235" s="147">
        <v>17.328293714004399</v>
      </c>
      <c r="I235" s="147">
        <v>1.0462687027675901</v>
      </c>
      <c r="J235" s="147">
        <v>2.54583864509799</v>
      </c>
      <c r="K235" s="147">
        <v>0</v>
      </c>
      <c r="L235" s="147">
        <v>0.73381583088682101</v>
      </c>
      <c r="M235" s="147">
        <v>6.6578817034049598</v>
      </c>
      <c r="N235" s="147">
        <v>309.41107064385398</v>
      </c>
      <c r="O235" s="140">
        <v>7.7318798505617403E-2</v>
      </c>
    </row>
    <row r="236" spans="1:15" x14ac:dyDescent="0.45">
      <c r="A236" s="145"/>
      <c r="B236" s="145" t="s">
        <v>435</v>
      </c>
      <c r="C236" s="146">
        <v>580.09418506914096</v>
      </c>
      <c r="D236" s="147">
        <v>116.23426271296201</v>
      </c>
      <c r="E236" s="147">
        <v>11.1299160682935</v>
      </c>
      <c r="F236" s="147">
        <v>427.56029363811302</v>
      </c>
      <c r="G236" s="147">
        <v>30.920338289871101</v>
      </c>
      <c r="H236" s="147">
        <v>33.461761733038102</v>
      </c>
      <c r="I236" s="147">
        <v>2.3807723681770199</v>
      </c>
      <c r="J236" s="147">
        <v>1.6365849757666</v>
      </c>
      <c r="K236" s="147">
        <v>0</v>
      </c>
      <c r="L236" s="147">
        <v>0</v>
      </c>
      <c r="M236" s="147">
        <v>7.5071923960216704</v>
      </c>
      <c r="N236" s="147">
        <v>630.83112218224301</v>
      </c>
      <c r="O236" s="140">
        <v>8.7463274790549494E-2</v>
      </c>
    </row>
    <row r="237" spans="1:15" x14ac:dyDescent="0.45">
      <c r="A237" s="145"/>
      <c r="B237" s="145" t="s">
        <v>739</v>
      </c>
      <c r="C237" s="146">
        <v>43.514008201941699</v>
      </c>
      <c r="D237" s="147">
        <v>16.465279476464801</v>
      </c>
      <c r="E237" s="147">
        <v>1.10855145397209</v>
      </c>
      <c r="F237" s="147">
        <v>27.474599060490199</v>
      </c>
      <c r="G237" s="147">
        <v>0</v>
      </c>
      <c r="H237" s="147">
        <v>0</v>
      </c>
      <c r="I237" s="147">
        <v>0</v>
      </c>
      <c r="J237" s="147">
        <v>0</v>
      </c>
      <c r="K237" s="147">
        <v>0</v>
      </c>
      <c r="L237" s="147">
        <v>0</v>
      </c>
      <c r="M237" s="147">
        <v>0.74772435380619595</v>
      </c>
      <c r="N237" s="147">
        <v>45.796154344733303</v>
      </c>
      <c r="O237" s="140">
        <v>5.24462405807469E-2</v>
      </c>
    </row>
    <row r="238" spans="1:15" x14ac:dyDescent="0.45">
      <c r="A238" s="145"/>
      <c r="B238" s="145" t="s">
        <v>740</v>
      </c>
      <c r="C238" s="146">
        <v>14.455339643674201</v>
      </c>
      <c r="D238" s="147">
        <v>3.6923099303295102</v>
      </c>
      <c r="E238" s="147">
        <v>0.37731034978955102</v>
      </c>
      <c r="F238" s="147">
        <v>9.6832645480347708</v>
      </c>
      <c r="G238" s="147">
        <v>0</v>
      </c>
      <c r="H238" s="147">
        <v>0</v>
      </c>
      <c r="I238" s="147">
        <v>0</v>
      </c>
      <c r="J238" s="147">
        <v>0.64443136764650599</v>
      </c>
      <c r="K238" s="147">
        <v>0</v>
      </c>
      <c r="L238" s="147">
        <v>0.16888594225303399</v>
      </c>
      <c r="M238" s="147">
        <v>0.25449798526462503</v>
      </c>
      <c r="N238" s="147">
        <v>14.820700123318</v>
      </c>
      <c r="O238" s="140">
        <v>2.5275122456472902E-2</v>
      </c>
    </row>
    <row r="239" spans="1:15" x14ac:dyDescent="0.45">
      <c r="A239" s="145"/>
      <c r="B239" s="145" t="s">
        <v>741</v>
      </c>
      <c r="C239" s="146">
        <v>6.0025387452740704</v>
      </c>
      <c r="D239" s="147">
        <v>1.5425177042943501</v>
      </c>
      <c r="E239" s="147">
        <v>0.15762704256242599</v>
      </c>
      <c r="F239" s="147">
        <v>4.2297904797674502</v>
      </c>
      <c r="G239" s="147">
        <v>0</v>
      </c>
      <c r="H239" s="147">
        <v>0</v>
      </c>
      <c r="I239" s="147">
        <v>0</v>
      </c>
      <c r="J239" s="147">
        <v>0.13161386779634901</v>
      </c>
      <c r="K239" s="147">
        <v>0</v>
      </c>
      <c r="L239" s="147">
        <v>7.0554628630164096E-2</v>
      </c>
      <c r="M239" s="147">
        <v>0.106320365672774</v>
      </c>
      <c r="N239" s="147">
        <v>6.2384240887235096</v>
      </c>
      <c r="O239" s="140">
        <v>3.9297596143825803E-2</v>
      </c>
    </row>
    <row r="240" spans="1:15" x14ac:dyDescent="0.45">
      <c r="A240" s="145"/>
      <c r="B240" s="145" t="s">
        <v>437</v>
      </c>
      <c r="C240" s="146">
        <v>204.170065832115</v>
      </c>
      <c r="D240" s="147">
        <v>82.385229188967699</v>
      </c>
      <c r="E240" s="147">
        <v>6.6220514155375998</v>
      </c>
      <c r="F240" s="147">
        <v>103.548476383787</v>
      </c>
      <c r="G240" s="147">
        <v>11.1876229577137</v>
      </c>
      <c r="H240" s="147">
        <v>12.1317163064749</v>
      </c>
      <c r="I240" s="147">
        <v>0.75758916438288904</v>
      </c>
      <c r="J240" s="147">
        <v>0.56179072591696799</v>
      </c>
      <c r="K240" s="147">
        <v>0</v>
      </c>
      <c r="L240" s="147">
        <v>0.43671667635854</v>
      </c>
      <c r="M240" s="147">
        <v>4.46661178438635</v>
      </c>
      <c r="N240" s="147">
        <v>222.09780460352599</v>
      </c>
      <c r="O240" s="140">
        <v>8.7807870847004699E-2</v>
      </c>
    </row>
    <row r="241" spans="1:15" x14ac:dyDescent="0.45">
      <c r="A241" s="145"/>
      <c r="B241" s="145" t="s">
        <v>742</v>
      </c>
      <c r="C241" s="146">
        <v>22.024340365649699</v>
      </c>
      <c r="D241" s="147">
        <v>6.2608206208755099</v>
      </c>
      <c r="E241" s="147">
        <v>0.63978172552160195</v>
      </c>
      <c r="F241" s="147">
        <v>15.0157624810314</v>
      </c>
      <c r="G241" s="147">
        <v>0</v>
      </c>
      <c r="H241" s="147">
        <v>0</v>
      </c>
      <c r="I241" s="147">
        <v>0</v>
      </c>
      <c r="J241" s="147">
        <v>0.47085700111641499</v>
      </c>
      <c r="K241" s="147">
        <v>0</v>
      </c>
      <c r="L241" s="147">
        <v>0.28636940283047002</v>
      </c>
      <c r="M241" s="147">
        <v>0.43153647900486503</v>
      </c>
      <c r="N241" s="147">
        <v>23.105127710380199</v>
      </c>
      <c r="O241" s="140">
        <v>4.9072404747984501E-2</v>
      </c>
    </row>
    <row r="242" spans="1:15" x14ac:dyDescent="0.45">
      <c r="A242" s="145"/>
      <c r="B242" s="145" t="s">
        <v>439</v>
      </c>
      <c r="C242" s="146">
        <v>510.24247610704498</v>
      </c>
      <c r="D242" s="147">
        <v>71.967309401645494</v>
      </c>
      <c r="E242" s="147">
        <v>7.3542067691636701</v>
      </c>
      <c r="F242" s="147">
        <v>435.04117883499202</v>
      </c>
      <c r="G242" s="147">
        <v>10.7052885167966</v>
      </c>
      <c r="H242" s="147">
        <v>17.915827457029199</v>
      </c>
      <c r="I242" s="147">
        <v>1.5467993177871799</v>
      </c>
      <c r="J242" s="147">
        <v>2.9236765770409501</v>
      </c>
      <c r="K242" s="147">
        <v>0</v>
      </c>
      <c r="L242" s="147">
        <v>0</v>
      </c>
      <c r="M242" s="147">
        <v>4.9604547643088104</v>
      </c>
      <c r="N242" s="147">
        <v>552.41474163876399</v>
      </c>
      <c r="O242" s="140">
        <v>8.2651420660774202E-2</v>
      </c>
    </row>
    <row r="243" spans="1:15" x14ac:dyDescent="0.45">
      <c r="A243" s="145"/>
      <c r="B243" s="145" t="s">
        <v>743</v>
      </c>
      <c r="C243" s="146">
        <v>12.3912776709995</v>
      </c>
      <c r="D243" s="147">
        <v>5.27782064266537</v>
      </c>
      <c r="E243" s="147">
        <v>0.41611385212501201</v>
      </c>
      <c r="F243" s="147">
        <v>6.7672591831497604</v>
      </c>
      <c r="G243" s="147">
        <v>0</v>
      </c>
      <c r="H243" s="147">
        <v>0</v>
      </c>
      <c r="I243" s="147">
        <v>0</v>
      </c>
      <c r="J243" s="147">
        <v>0.46246897267049802</v>
      </c>
      <c r="K243" s="147">
        <v>0</v>
      </c>
      <c r="L243" s="147">
        <v>0.186254578067857</v>
      </c>
      <c r="M243" s="147">
        <v>0.28067116644988699</v>
      </c>
      <c r="N243" s="147">
        <v>13.3905883951284</v>
      </c>
      <c r="O243" s="140">
        <v>8.0646302234645306E-2</v>
      </c>
    </row>
    <row r="244" spans="1:15" x14ac:dyDescent="0.45">
      <c r="A244" s="145"/>
      <c r="B244" s="145" t="s">
        <v>441</v>
      </c>
      <c r="C244" s="146">
        <v>158.585722639388</v>
      </c>
      <c r="D244" s="147">
        <v>52.805145362359902</v>
      </c>
      <c r="E244" s="147">
        <v>4.2937238769303701</v>
      </c>
      <c r="F244" s="147">
        <v>92.202243695505402</v>
      </c>
      <c r="G244" s="147">
        <v>7.4798610562162802</v>
      </c>
      <c r="H244" s="147">
        <v>7.7529752567533397</v>
      </c>
      <c r="I244" s="147">
        <v>0.53572132078436896</v>
      </c>
      <c r="J244" s="147">
        <v>2.9156247812540399</v>
      </c>
      <c r="K244" s="147">
        <v>0</v>
      </c>
      <c r="L244" s="147">
        <v>0.30234761481493</v>
      </c>
      <c r="M244" s="147">
        <v>2.8961414684789699</v>
      </c>
      <c r="N244" s="147">
        <v>171.183784433098</v>
      </c>
      <c r="O244" s="140">
        <v>7.9440075588370407E-2</v>
      </c>
    </row>
    <row r="245" spans="1:15" x14ac:dyDescent="0.45">
      <c r="A245" s="145"/>
      <c r="B245" s="145" t="s">
        <v>443</v>
      </c>
      <c r="C245" s="146">
        <v>216.49084664960699</v>
      </c>
      <c r="D245" s="147">
        <v>68.380495104550903</v>
      </c>
      <c r="E245" s="147">
        <v>5.9620756340346199</v>
      </c>
      <c r="F245" s="147">
        <v>125.52765598417901</v>
      </c>
      <c r="G245" s="147">
        <v>12.933061088039899</v>
      </c>
      <c r="H245" s="147">
        <v>13.501764133675101</v>
      </c>
      <c r="I245" s="147">
        <v>0.86677054668500997</v>
      </c>
      <c r="J245" s="147">
        <v>1.7065061739913601</v>
      </c>
      <c r="K245" s="147">
        <v>0</v>
      </c>
      <c r="L245" s="147">
        <v>0.41588072872176801</v>
      </c>
      <c r="M245" s="147">
        <v>4.0214543066993302</v>
      </c>
      <c r="N245" s="147">
        <v>233.31566370057701</v>
      </c>
      <c r="O245" s="140">
        <v>7.7716066574402595E-2</v>
      </c>
    </row>
    <row r="246" spans="1:15" x14ac:dyDescent="0.45">
      <c r="A246" s="145"/>
      <c r="B246" s="145" t="s">
        <v>445</v>
      </c>
      <c r="C246" s="146">
        <v>165.626328233301</v>
      </c>
      <c r="D246" s="147">
        <v>60.617844210184003</v>
      </c>
      <c r="E246" s="147">
        <v>4.9590568521888896</v>
      </c>
      <c r="F246" s="147">
        <v>89.181069029016797</v>
      </c>
      <c r="G246" s="147">
        <v>8.6164887041822098</v>
      </c>
      <c r="H246" s="147">
        <v>9.2178540478551891</v>
      </c>
      <c r="I246" s="147">
        <v>0.60103159622417801</v>
      </c>
      <c r="J246" s="147">
        <v>0.90466261330295605</v>
      </c>
      <c r="K246" s="147">
        <v>0</v>
      </c>
      <c r="L246" s="147">
        <v>0.53250113500235596</v>
      </c>
      <c r="M246" s="147">
        <v>3.3449123916317798</v>
      </c>
      <c r="N246" s="147">
        <v>177.97542057958799</v>
      </c>
      <c r="O246" s="140">
        <v>7.4559959627265193E-2</v>
      </c>
    </row>
    <row r="247" spans="1:15" x14ac:dyDescent="0.45">
      <c r="A247" s="145"/>
      <c r="B247" s="145" t="s">
        <v>744</v>
      </c>
      <c r="C247" s="146">
        <v>20.3211285471331</v>
      </c>
      <c r="D247" s="147">
        <v>5.5604690406738397</v>
      </c>
      <c r="E247" s="147">
        <v>0.56821408773622795</v>
      </c>
      <c r="F247" s="147">
        <v>13.382877826585</v>
      </c>
      <c r="G247" s="147">
        <v>0</v>
      </c>
      <c r="H247" s="147">
        <v>0</v>
      </c>
      <c r="I247" s="147">
        <v>0</v>
      </c>
      <c r="J247" s="147">
        <v>1.8657117384821</v>
      </c>
      <c r="K247" s="147">
        <v>0</v>
      </c>
      <c r="L247" s="147">
        <v>0.254335381105529</v>
      </c>
      <c r="M247" s="147">
        <v>0.38326367985175502</v>
      </c>
      <c r="N247" s="147">
        <v>22.014871754434399</v>
      </c>
      <c r="O247" s="140">
        <v>8.3348875205077902E-2</v>
      </c>
    </row>
    <row r="248" spans="1:15" x14ac:dyDescent="0.45">
      <c r="A248" s="145"/>
      <c r="B248" s="145" t="s">
        <v>447</v>
      </c>
      <c r="C248" s="146">
        <v>141.68157079458601</v>
      </c>
      <c r="D248" s="147">
        <v>32.803272056908099</v>
      </c>
      <c r="E248" s="147">
        <v>3.1371628043241602</v>
      </c>
      <c r="F248" s="147">
        <v>103.21591743039799</v>
      </c>
      <c r="G248" s="147">
        <v>2.6926241649531999</v>
      </c>
      <c r="H248" s="147">
        <v>4.4524815274595104</v>
      </c>
      <c r="I248" s="147">
        <v>0.384413972619504</v>
      </c>
      <c r="J248" s="147">
        <v>2.0379115565764101</v>
      </c>
      <c r="K248" s="147">
        <v>0</v>
      </c>
      <c r="L248" s="147">
        <v>0.29336586858790897</v>
      </c>
      <c r="M248" s="147">
        <v>2.11603437724896</v>
      </c>
      <c r="N248" s="147">
        <v>151.133183759075</v>
      </c>
      <c r="O248" s="140">
        <v>6.6710249692199394E-2</v>
      </c>
    </row>
    <row r="249" spans="1:15" x14ac:dyDescent="0.45">
      <c r="A249" s="145"/>
      <c r="B249" s="145" t="s">
        <v>449</v>
      </c>
      <c r="C249" s="146">
        <v>214.85388941683999</v>
      </c>
      <c r="D249" s="147">
        <v>64.223289744288806</v>
      </c>
      <c r="E249" s="147">
        <v>5.4618040551974403</v>
      </c>
      <c r="F249" s="147">
        <v>134.332358592563</v>
      </c>
      <c r="G249" s="147">
        <v>10.081355419249199</v>
      </c>
      <c r="H249" s="147">
        <v>10.4424576740921</v>
      </c>
      <c r="I249" s="147">
        <v>0.75328392035333702</v>
      </c>
      <c r="J249" s="147">
        <v>1.1261109396759901</v>
      </c>
      <c r="K249" s="147">
        <v>0</v>
      </c>
      <c r="L249" s="147">
        <v>0.53345985848511401</v>
      </c>
      <c r="M249" s="147">
        <v>3.6840182288063499</v>
      </c>
      <c r="N249" s="147">
        <v>230.638138432711</v>
      </c>
      <c r="O249" s="140">
        <v>7.3465037373598094E-2</v>
      </c>
    </row>
    <row r="250" spans="1:15" x14ac:dyDescent="0.45">
      <c r="A250" s="145"/>
      <c r="B250" s="145" t="s">
        <v>745</v>
      </c>
      <c r="C250" s="146">
        <v>127.071286742731</v>
      </c>
      <c r="D250" s="147">
        <v>43.759859482087798</v>
      </c>
      <c r="E250" s="147">
        <v>3.6850540108159699</v>
      </c>
      <c r="F250" s="147">
        <v>71.764953388920304</v>
      </c>
      <c r="G250" s="147">
        <v>6.9279938292765904</v>
      </c>
      <c r="H250" s="147">
        <v>7.5971799277037002</v>
      </c>
      <c r="I250" s="147">
        <v>0.48615189408253001</v>
      </c>
      <c r="J250" s="147">
        <v>0.94860209574685095</v>
      </c>
      <c r="K250" s="147">
        <v>0</v>
      </c>
      <c r="L250" s="147">
        <v>0.239074105822495</v>
      </c>
      <c r="M250" s="147">
        <v>2.4855901105077001</v>
      </c>
      <c r="N250" s="147">
        <v>137.89445884496399</v>
      </c>
      <c r="O250" s="140">
        <v>8.5174018298452198E-2</v>
      </c>
    </row>
    <row r="251" spans="1:15" x14ac:dyDescent="0.45">
      <c r="A251" s="145"/>
      <c r="B251" s="145" t="s">
        <v>746</v>
      </c>
      <c r="C251" s="146">
        <v>9.5344860536981102</v>
      </c>
      <c r="D251" s="147">
        <v>2.20673274954444</v>
      </c>
      <c r="E251" s="147">
        <v>0.22550195442382101</v>
      </c>
      <c r="F251" s="147">
        <v>6.6900004954689596</v>
      </c>
      <c r="G251" s="147">
        <v>0</v>
      </c>
      <c r="H251" s="147">
        <v>0</v>
      </c>
      <c r="I251" s="147">
        <v>0</v>
      </c>
      <c r="J251" s="147">
        <v>0.330258719866804</v>
      </c>
      <c r="K251" s="147">
        <v>0</v>
      </c>
      <c r="L251" s="147">
        <v>0.100935768324449</v>
      </c>
      <c r="M251" s="147">
        <v>0.152102349927771</v>
      </c>
      <c r="N251" s="147">
        <v>9.7055320375562495</v>
      </c>
      <c r="O251" s="140">
        <v>1.7939717242734701E-2</v>
      </c>
    </row>
    <row r="252" spans="1:15" x14ac:dyDescent="0.45">
      <c r="A252" s="145"/>
      <c r="B252" s="145" t="s">
        <v>747</v>
      </c>
      <c r="C252" s="146">
        <v>18.209839199577502</v>
      </c>
      <c r="D252" s="147">
        <v>2.3859391077763799</v>
      </c>
      <c r="E252" s="147">
        <v>0.243814722031437</v>
      </c>
      <c r="F252" s="147">
        <v>14.8235435623022</v>
      </c>
      <c r="G252" s="147">
        <v>0</v>
      </c>
      <c r="H252" s="147">
        <v>0</v>
      </c>
      <c r="I252" s="147">
        <v>0</v>
      </c>
      <c r="J252" s="147">
        <v>1.49375357781352</v>
      </c>
      <c r="K252" s="147">
        <v>0</v>
      </c>
      <c r="L252" s="147">
        <v>0.10913265190957901</v>
      </c>
      <c r="M252" s="147">
        <v>0.16445443874334301</v>
      </c>
      <c r="N252" s="147">
        <v>19.220638060576501</v>
      </c>
      <c r="O252" s="140">
        <v>5.5508390267520601E-2</v>
      </c>
    </row>
    <row r="253" spans="1:15" x14ac:dyDescent="0.45">
      <c r="A253" s="145"/>
      <c r="B253" s="145" t="s">
        <v>748</v>
      </c>
      <c r="C253" s="146">
        <v>6.8494070763250798</v>
      </c>
      <c r="D253" s="147">
        <v>1.3546086257302801</v>
      </c>
      <c r="E253" s="147">
        <v>0.13842496000173399</v>
      </c>
      <c r="F253" s="147">
        <v>3.9215459661538898</v>
      </c>
      <c r="G253" s="147">
        <v>0</v>
      </c>
      <c r="H253" s="147">
        <v>0</v>
      </c>
      <c r="I253" s="147">
        <v>0</v>
      </c>
      <c r="J253" s="147">
        <v>1.2058362222463901</v>
      </c>
      <c r="K253" s="147">
        <v>0.11325001237019799</v>
      </c>
      <c r="L253" s="147">
        <v>6.1959683359532398E-2</v>
      </c>
      <c r="M253" s="147">
        <v>9.3368405628844894E-2</v>
      </c>
      <c r="N253" s="147">
        <v>6.8889938754908702</v>
      </c>
      <c r="O253" s="140">
        <v>5.7795950400763001E-3</v>
      </c>
    </row>
    <row r="254" spans="1:15" x14ac:dyDescent="0.45">
      <c r="A254" s="145"/>
      <c r="B254" s="145" t="s">
        <v>453</v>
      </c>
      <c r="C254" s="146">
        <v>170.150556418294</v>
      </c>
      <c r="D254" s="147">
        <v>22.5774181535546</v>
      </c>
      <c r="E254" s="147">
        <v>2.3071447688610198</v>
      </c>
      <c r="F254" s="147">
        <v>145.50461551010699</v>
      </c>
      <c r="G254" s="147">
        <v>0.77643078536242005</v>
      </c>
      <c r="H254" s="147">
        <v>5.1665933465057003</v>
      </c>
      <c r="I254" s="147">
        <v>0.446068364201684</v>
      </c>
      <c r="J254" s="147">
        <v>2.5899999999999999E-2</v>
      </c>
      <c r="K254" s="147">
        <v>0</v>
      </c>
      <c r="L254" s="147">
        <v>0.65864635005955097</v>
      </c>
      <c r="M254" s="147">
        <v>1.55618242233534</v>
      </c>
      <c r="N254" s="147">
        <v>179.018999700987</v>
      </c>
      <c r="O254" s="140">
        <v>5.2121153579373698E-2</v>
      </c>
    </row>
    <row r="255" spans="1:15" x14ac:dyDescent="0.45">
      <c r="A255" s="145"/>
      <c r="B255" s="145" t="s">
        <v>749</v>
      </c>
      <c r="C255" s="146">
        <v>6.6515872602592303</v>
      </c>
      <c r="D255" s="147">
        <v>1.50449219953753</v>
      </c>
      <c r="E255" s="147">
        <v>0.15374128628674899</v>
      </c>
      <c r="F255" s="147">
        <v>4.5376817956583801</v>
      </c>
      <c r="G255" s="147">
        <v>0</v>
      </c>
      <c r="H255" s="147">
        <v>0</v>
      </c>
      <c r="I255" s="147">
        <v>0</v>
      </c>
      <c r="J255" s="147">
        <v>0.19512397521805699</v>
      </c>
      <c r="K255" s="147">
        <v>0.379755037773506</v>
      </c>
      <c r="L255" s="147">
        <v>6.8815345277991602E-2</v>
      </c>
      <c r="M255" s="147">
        <v>0.103699381114062</v>
      </c>
      <c r="N255" s="147">
        <v>6.9433090208662804</v>
      </c>
      <c r="O255" s="140">
        <v>4.3857465773616197E-2</v>
      </c>
    </row>
    <row r="256" spans="1:15" x14ac:dyDescent="0.45">
      <c r="A256" s="145"/>
      <c r="B256" s="145" t="s">
        <v>455</v>
      </c>
      <c r="C256" s="146">
        <v>198.17981877328799</v>
      </c>
      <c r="D256" s="147">
        <v>79.208718887828596</v>
      </c>
      <c r="E256" s="147">
        <v>6.2710166217467798</v>
      </c>
      <c r="F256" s="147">
        <v>97.940092832187204</v>
      </c>
      <c r="G256" s="147">
        <v>12.277979997621401</v>
      </c>
      <c r="H256" s="147">
        <v>12.159277871016201</v>
      </c>
      <c r="I256" s="147">
        <v>0.74814188930084402</v>
      </c>
      <c r="J256" s="147">
        <v>1.24560887446665</v>
      </c>
      <c r="K256" s="147">
        <v>0</v>
      </c>
      <c r="L256" s="147">
        <v>0.38895603790952898</v>
      </c>
      <c r="M256" s="147">
        <v>4.2298367972125996</v>
      </c>
      <c r="N256" s="147">
        <v>214.46962980929001</v>
      </c>
      <c r="O256" s="140">
        <v>8.2197123485299006E-2</v>
      </c>
    </row>
    <row r="257" spans="1:15" x14ac:dyDescent="0.45">
      <c r="A257" s="145"/>
      <c r="B257" s="145" t="s">
        <v>750</v>
      </c>
      <c r="C257" s="146">
        <v>10.1856974918602</v>
      </c>
      <c r="D257" s="147">
        <v>1.73808031142394</v>
      </c>
      <c r="E257" s="147">
        <v>0.17761122512536301</v>
      </c>
      <c r="F257" s="147">
        <v>7.9345619971091397</v>
      </c>
      <c r="G257" s="147">
        <v>0</v>
      </c>
      <c r="H257" s="147">
        <v>0</v>
      </c>
      <c r="I257" s="147">
        <v>0</v>
      </c>
      <c r="J257" s="147">
        <v>0.65977103159645001</v>
      </c>
      <c r="K257" s="147">
        <v>0</v>
      </c>
      <c r="L257" s="147">
        <v>7.9499645654474496E-2</v>
      </c>
      <c r="M257" s="147">
        <v>0.11979978238696</v>
      </c>
      <c r="N257" s="147">
        <v>10.7093239932963</v>
      </c>
      <c r="O257" s="140">
        <v>5.1408016177056003E-2</v>
      </c>
    </row>
    <row r="258" spans="1:15" x14ac:dyDescent="0.45">
      <c r="A258" s="145"/>
      <c r="B258" s="145" t="s">
        <v>751</v>
      </c>
      <c r="C258" s="146">
        <v>8.4102057610223007</v>
      </c>
      <c r="D258" s="147">
        <v>2.1799044096788198</v>
      </c>
      <c r="E258" s="147">
        <v>0.222760415793571</v>
      </c>
      <c r="F258" s="147">
        <v>5.9552196830500899</v>
      </c>
      <c r="G258" s="147">
        <v>0</v>
      </c>
      <c r="H258" s="147">
        <v>0</v>
      </c>
      <c r="I258" s="147">
        <v>0</v>
      </c>
      <c r="J258" s="147">
        <v>0.13196927295515401</v>
      </c>
      <c r="K258" s="147">
        <v>0</v>
      </c>
      <c r="L258" s="147">
        <v>9.9708642339038894E-2</v>
      </c>
      <c r="M258" s="147">
        <v>0.15025317782505301</v>
      </c>
      <c r="N258" s="147">
        <v>8.7398156016417303</v>
      </c>
      <c r="O258" s="140">
        <v>3.9191650000649503E-2</v>
      </c>
    </row>
    <row r="259" spans="1:15" x14ac:dyDescent="0.45">
      <c r="A259" s="145"/>
      <c r="B259" s="145" t="s">
        <v>752</v>
      </c>
      <c r="C259" s="146">
        <v>10.7248928454012</v>
      </c>
      <c r="D259" s="147">
        <v>2.37578310701302</v>
      </c>
      <c r="E259" s="147">
        <v>0.24277689902542501</v>
      </c>
      <c r="F259" s="147">
        <v>7.9947966503074097</v>
      </c>
      <c r="G259" s="147">
        <v>0</v>
      </c>
      <c r="H259" s="147">
        <v>0</v>
      </c>
      <c r="I259" s="147">
        <v>0</v>
      </c>
      <c r="J259" s="147">
        <v>0.46651397813033502</v>
      </c>
      <c r="K259" s="147">
        <v>6.4431437347640202E-2</v>
      </c>
      <c r="L259" s="147">
        <v>0.10866811729935499</v>
      </c>
      <c r="M259" s="147">
        <v>0.163754410331231</v>
      </c>
      <c r="N259" s="147">
        <v>11.416724599454399</v>
      </c>
      <c r="O259" s="140">
        <v>6.4507101751589899E-2</v>
      </c>
    </row>
    <row r="260" spans="1:15" x14ac:dyDescent="0.45">
      <c r="A260" s="145"/>
      <c r="B260" s="145" t="s">
        <v>457</v>
      </c>
      <c r="C260" s="146">
        <v>222.86485163108901</v>
      </c>
      <c r="D260" s="147">
        <v>79.852313979937506</v>
      </c>
      <c r="E260" s="147">
        <v>6.56150316707605</v>
      </c>
      <c r="F260" s="147">
        <v>121.055136065768</v>
      </c>
      <c r="G260" s="147">
        <v>14.480543446098601</v>
      </c>
      <c r="H260" s="147">
        <v>14.7566885827422</v>
      </c>
      <c r="I260" s="147">
        <v>0.908068789877851</v>
      </c>
      <c r="J260" s="147">
        <v>1.2920473140717199</v>
      </c>
      <c r="K260" s="147">
        <v>0</v>
      </c>
      <c r="L260" s="147">
        <v>0.38030122492324803</v>
      </c>
      <c r="M260" s="147">
        <v>4.4257716444803297</v>
      </c>
      <c r="N260" s="147">
        <v>243.712374214975</v>
      </c>
      <c r="O260" s="140">
        <v>9.3543339971776704E-2</v>
      </c>
    </row>
    <row r="261" spans="1:15" x14ac:dyDescent="0.45">
      <c r="A261" s="145"/>
      <c r="B261" s="145" t="s">
        <v>753</v>
      </c>
      <c r="C261" s="146">
        <v>12.224294701663601</v>
      </c>
      <c r="D261" s="147">
        <v>2.4147431130963599</v>
      </c>
      <c r="E261" s="147">
        <v>0.24675815027126399</v>
      </c>
      <c r="F261" s="147">
        <v>8.1104221797334795</v>
      </c>
      <c r="G261" s="147">
        <v>0</v>
      </c>
      <c r="H261" s="147">
        <v>0</v>
      </c>
      <c r="I261" s="147">
        <v>0</v>
      </c>
      <c r="J261" s="147">
        <v>1.93379803456125</v>
      </c>
      <c r="K261" s="147">
        <v>0</v>
      </c>
      <c r="L261" s="147">
        <v>0.110450144663196</v>
      </c>
      <c r="M261" s="147">
        <v>0.166439801917457</v>
      </c>
      <c r="N261" s="147">
        <v>12.982611424243</v>
      </c>
      <c r="O261" s="140">
        <v>6.2033576667309201E-2</v>
      </c>
    </row>
    <row r="262" spans="1:15" x14ac:dyDescent="0.45">
      <c r="A262" s="145"/>
      <c r="B262" s="145" t="s">
        <v>754</v>
      </c>
      <c r="C262" s="146">
        <v>9.2063879162646494</v>
      </c>
      <c r="D262" s="147">
        <v>1.8537963656918499</v>
      </c>
      <c r="E262" s="147">
        <v>0.189436035528982</v>
      </c>
      <c r="F262" s="147">
        <v>6.0025268774656597</v>
      </c>
      <c r="G262" s="147">
        <v>0</v>
      </c>
      <c r="H262" s="147">
        <v>0</v>
      </c>
      <c r="I262" s="147">
        <v>0</v>
      </c>
      <c r="J262" s="147">
        <v>0.90725960136290096</v>
      </c>
      <c r="K262" s="147">
        <v>0</v>
      </c>
      <c r="L262" s="147">
        <v>0.12588807516722</v>
      </c>
      <c r="M262" s="147">
        <v>0.127775724211217</v>
      </c>
      <c r="N262" s="147">
        <v>9.2066826794278303</v>
      </c>
      <c r="O262" s="140">
        <v>3.2017243447146599E-5</v>
      </c>
    </row>
    <row r="263" spans="1:15" x14ac:dyDescent="0.45">
      <c r="A263" s="145"/>
      <c r="B263" s="145" t="s">
        <v>755</v>
      </c>
      <c r="C263" s="146">
        <v>11.696339940151899</v>
      </c>
      <c r="D263" s="147">
        <v>2.3847023556125602</v>
      </c>
      <c r="E263" s="147">
        <v>0.24368834060629299</v>
      </c>
      <c r="F263" s="147">
        <v>7.5850092720147702</v>
      </c>
      <c r="G263" s="147">
        <v>0</v>
      </c>
      <c r="H263" s="147">
        <v>0</v>
      </c>
      <c r="I263" s="147">
        <v>0</v>
      </c>
      <c r="J263" s="147">
        <v>1.5874786392393501</v>
      </c>
      <c r="K263" s="147">
        <v>0</v>
      </c>
      <c r="L263" s="147">
        <v>0.10907608297082499</v>
      </c>
      <c r="M263" s="147">
        <v>0.16436919322087701</v>
      </c>
      <c r="N263" s="147">
        <v>12.0743238836647</v>
      </c>
      <c r="O263" s="140">
        <v>3.2316429365673E-2</v>
      </c>
    </row>
    <row r="264" spans="1:15" x14ac:dyDescent="0.45">
      <c r="A264" s="145"/>
      <c r="B264" s="145" t="s">
        <v>756</v>
      </c>
      <c r="C264" s="146">
        <v>10.397191447574601</v>
      </c>
      <c r="D264" s="147">
        <v>2.3813148651473801</v>
      </c>
      <c r="E264" s="147">
        <v>0.24334217919411899</v>
      </c>
      <c r="F264" s="147">
        <v>7.1966021547920498</v>
      </c>
      <c r="G264" s="147">
        <v>0</v>
      </c>
      <c r="H264" s="147">
        <v>0</v>
      </c>
      <c r="I264" s="147">
        <v>0</v>
      </c>
      <c r="J264" s="147">
        <v>0.344159350629339</v>
      </c>
      <c r="K264" s="147">
        <v>0</v>
      </c>
      <c r="L264" s="147">
        <v>0.108921139444033</v>
      </c>
      <c r="M264" s="147">
        <v>0.16413571380542599</v>
      </c>
      <c r="N264" s="147">
        <v>10.438475403012299</v>
      </c>
      <c r="O264" s="140">
        <v>3.97068339521556E-3</v>
      </c>
    </row>
    <row r="265" spans="1:15" x14ac:dyDescent="0.45">
      <c r="A265" s="145"/>
      <c r="B265" s="145" t="s">
        <v>459</v>
      </c>
      <c r="C265" s="146">
        <v>35.683941805378403</v>
      </c>
      <c r="D265" s="147">
        <v>4.45516177746401</v>
      </c>
      <c r="E265" s="147">
        <v>0.45526477471427701</v>
      </c>
      <c r="F265" s="147">
        <v>30.3233243468475</v>
      </c>
      <c r="G265" s="147">
        <v>0.218818387288822</v>
      </c>
      <c r="H265" s="147">
        <v>1.0610874431070401</v>
      </c>
      <c r="I265" s="147">
        <v>9.1611150227424304E-2</v>
      </c>
      <c r="J265" s="147">
        <v>0.46134069809679201</v>
      </c>
      <c r="K265" s="147">
        <v>0.89039647420378898</v>
      </c>
      <c r="L265" s="147">
        <v>4.8028390543752901E-2</v>
      </c>
      <c r="M265" s="147">
        <v>0.307078709770508</v>
      </c>
      <c r="N265" s="147">
        <v>38.3121121522639</v>
      </c>
      <c r="O265" s="140">
        <v>7.3651346065399595E-2</v>
      </c>
    </row>
    <row r="266" spans="1:15" x14ac:dyDescent="0.45">
      <c r="A266" s="145"/>
      <c r="B266" s="145" t="s">
        <v>757</v>
      </c>
      <c r="C266" s="146">
        <v>7.4986584698693397</v>
      </c>
      <c r="D266" s="147">
        <v>1.63889589278652</v>
      </c>
      <c r="E266" s="147">
        <v>0.16747575209787199</v>
      </c>
      <c r="F266" s="147">
        <v>4.6743769220217999</v>
      </c>
      <c r="G266" s="147">
        <v>0</v>
      </c>
      <c r="H266" s="147">
        <v>0</v>
      </c>
      <c r="I266" s="147">
        <v>0</v>
      </c>
      <c r="J266" s="147">
        <v>0.487948046231654</v>
      </c>
      <c r="K266" s="147">
        <v>0.60046726614330903</v>
      </c>
      <c r="L266" s="147">
        <v>7.4962958777548494E-2</v>
      </c>
      <c r="M266" s="147">
        <v>0.112963368911463</v>
      </c>
      <c r="N266" s="147">
        <v>7.7570902069701697</v>
      </c>
      <c r="O266" s="140">
        <v>3.4463729497649101E-2</v>
      </c>
    </row>
    <row r="267" spans="1:15" x14ac:dyDescent="0.45">
      <c r="A267" s="145"/>
      <c r="B267" s="145" t="s">
        <v>461</v>
      </c>
      <c r="C267" s="146">
        <v>244.94934001686201</v>
      </c>
      <c r="D267" s="147">
        <v>94.202528182900707</v>
      </c>
      <c r="E267" s="147">
        <v>7.4233646979293404</v>
      </c>
      <c r="F267" s="147">
        <v>122.920390614185</v>
      </c>
      <c r="G267" s="147">
        <v>14.0872661772162</v>
      </c>
      <c r="H267" s="147">
        <v>14.097642574110701</v>
      </c>
      <c r="I267" s="147">
        <v>0.88942590057549098</v>
      </c>
      <c r="J267" s="147">
        <v>5.0115890168984603</v>
      </c>
      <c r="K267" s="147">
        <v>0</v>
      </c>
      <c r="L267" s="147">
        <v>0.46505047837156599</v>
      </c>
      <c r="M267" s="147">
        <v>5.0071021923813799</v>
      </c>
      <c r="N267" s="147">
        <v>264.10435983456898</v>
      </c>
      <c r="O267" s="140">
        <v>7.8199924181825906E-2</v>
      </c>
    </row>
    <row r="268" spans="1:15" x14ac:dyDescent="0.45">
      <c r="A268" s="145"/>
      <c r="B268" s="145" t="s">
        <v>463</v>
      </c>
      <c r="C268" s="146">
        <v>294.27020773171</v>
      </c>
      <c r="D268" s="147">
        <v>137.21062783817499</v>
      </c>
      <c r="E268" s="147">
        <v>10.4004197656825</v>
      </c>
      <c r="F268" s="147">
        <v>118.520231679601</v>
      </c>
      <c r="G268" s="147">
        <v>23.0214286983352</v>
      </c>
      <c r="H268" s="147">
        <v>22.696831740429399</v>
      </c>
      <c r="I268" s="147">
        <v>1.2473513797432201</v>
      </c>
      <c r="J268" s="147">
        <v>0.78640554303615795</v>
      </c>
      <c r="K268" s="147">
        <v>0</v>
      </c>
      <c r="L268" s="147">
        <v>0.60818332775333195</v>
      </c>
      <c r="M268" s="147">
        <v>7.0151429453220704</v>
      </c>
      <c r="N268" s="147">
        <v>321.50662291807799</v>
      </c>
      <c r="O268" s="140">
        <v>9.2555802356995703E-2</v>
      </c>
    </row>
    <row r="269" spans="1:15" x14ac:dyDescent="0.45">
      <c r="A269" s="145"/>
      <c r="B269" s="145" t="s">
        <v>758</v>
      </c>
      <c r="C269" s="146">
        <v>14.1927532749203</v>
      </c>
      <c r="D269" s="147">
        <v>4.3382653749286604</v>
      </c>
      <c r="E269" s="147">
        <v>0.43805510919923402</v>
      </c>
      <c r="F269" s="147">
        <v>9.4468782788246095</v>
      </c>
      <c r="G269" s="147">
        <v>0</v>
      </c>
      <c r="H269" s="147">
        <v>0</v>
      </c>
      <c r="I269" s="147">
        <v>0</v>
      </c>
      <c r="J269" s="147">
        <v>0.138830989946154</v>
      </c>
      <c r="K269" s="147">
        <v>2.1751300528842801E-2</v>
      </c>
      <c r="L269" s="147">
        <v>0.196075591133753</v>
      </c>
      <c r="M269" s="147">
        <v>0.29547069078527499</v>
      </c>
      <c r="N269" s="147">
        <v>14.875327335346499</v>
      </c>
      <c r="O269" s="140">
        <v>4.8093139308803101E-2</v>
      </c>
    </row>
    <row r="270" spans="1:15" x14ac:dyDescent="0.45">
      <c r="A270" s="145"/>
      <c r="B270" s="145" t="s">
        <v>759</v>
      </c>
      <c r="C270" s="146">
        <v>12.0366300965037</v>
      </c>
      <c r="D270" s="147">
        <v>3.5745374251056199</v>
      </c>
      <c r="E270" s="147">
        <v>0.36311833830964801</v>
      </c>
      <c r="F270" s="147">
        <v>7.3408686815219202</v>
      </c>
      <c r="G270" s="147">
        <v>0</v>
      </c>
      <c r="H270" s="147">
        <v>0</v>
      </c>
      <c r="I270" s="147">
        <v>0</v>
      </c>
      <c r="J270" s="147">
        <v>0.98964231063718799</v>
      </c>
      <c r="K270" s="147">
        <v>0</v>
      </c>
      <c r="L270" s="147">
        <v>0.16253352909349</v>
      </c>
      <c r="M270" s="147">
        <v>0.24492539228252799</v>
      </c>
      <c r="N270" s="147">
        <v>12.6756256769504</v>
      </c>
      <c r="O270" s="140">
        <v>5.3087581434637002E-2</v>
      </c>
    </row>
    <row r="271" spans="1:15" x14ac:dyDescent="0.45">
      <c r="A271" s="145"/>
      <c r="B271" s="145" t="s">
        <v>465</v>
      </c>
      <c r="C271" s="146">
        <v>249.840637369615</v>
      </c>
      <c r="D271" s="147">
        <v>77.333656536317605</v>
      </c>
      <c r="E271" s="147">
        <v>6.6371150325411898</v>
      </c>
      <c r="F271" s="147">
        <v>146.445271010917</v>
      </c>
      <c r="G271" s="147">
        <v>15.725903296366599</v>
      </c>
      <c r="H271" s="147">
        <v>16.085078597815698</v>
      </c>
      <c r="I271" s="147">
        <v>1.0292975247608001</v>
      </c>
      <c r="J271" s="147">
        <v>0.79370737595973995</v>
      </c>
      <c r="K271" s="147">
        <v>0</v>
      </c>
      <c r="L271" s="147">
        <v>0.46176772883470502</v>
      </c>
      <c r="M271" s="147">
        <v>4.4767722688266396</v>
      </c>
      <c r="N271" s="147">
        <v>268.98856937234001</v>
      </c>
      <c r="O271" s="140">
        <v>7.6640582590245407E-2</v>
      </c>
    </row>
    <row r="272" spans="1:15" x14ac:dyDescent="0.45">
      <c r="A272" s="145"/>
      <c r="B272" s="145" t="s">
        <v>760</v>
      </c>
      <c r="C272" s="146">
        <v>10.8517153367675</v>
      </c>
      <c r="D272" s="147">
        <v>2.45912680348138</v>
      </c>
      <c r="E272" s="147">
        <v>0.25129363783265402</v>
      </c>
      <c r="F272" s="147">
        <v>6.1077844155957797</v>
      </c>
      <c r="G272" s="147">
        <v>0</v>
      </c>
      <c r="H272" s="147">
        <v>0</v>
      </c>
      <c r="I272" s="147">
        <v>0</v>
      </c>
      <c r="J272" s="147">
        <v>1.6469207717626499</v>
      </c>
      <c r="K272" s="147">
        <v>0.141756860385955</v>
      </c>
      <c r="L272" s="147">
        <v>0.11248025088960401</v>
      </c>
      <c r="M272" s="147">
        <v>0.16949899385866701</v>
      </c>
      <c r="N272" s="147">
        <v>10.888861733806699</v>
      </c>
      <c r="O272" s="140">
        <v>3.4230898882272598E-3</v>
      </c>
    </row>
    <row r="273" spans="1:15" x14ac:dyDescent="0.45">
      <c r="A273" s="145"/>
      <c r="B273" s="145" t="s">
        <v>761</v>
      </c>
      <c r="C273" s="146">
        <v>15.119733535333401</v>
      </c>
      <c r="D273" s="147">
        <v>2.3046116804197401</v>
      </c>
      <c r="E273" s="147">
        <v>0.235504022052485</v>
      </c>
      <c r="F273" s="147">
        <v>11.784620860867401</v>
      </c>
      <c r="G273" s="147">
        <v>0</v>
      </c>
      <c r="H273" s="147">
        <v>0</v>
      </c>
      <c r="I273" s="147">
        <v>0</v>
      </c>
      <c r="J273" s="147">
        <v>0.80966242342069505</v>
      </c>
      <c r="K273" s="147">
        <v>0</v>
      </c>
      <c r="L273" s="147">
        <v>0.10541274229794199</v>
      </c>
      <c r="M273" s="147">
        <v>0.15884882054986799</v>
      </c>
      <c r="N273" s="147">
        <v>15.398660549608101</v>
      </c>
      <c r="O273" s="140">
        <v>1.8447878967104099E-2</v>
      </c>
    </row>
    <row r="274" spans="1:15" x14ac:dyDescent="0.45">
      <c r="A274" s="145"/>
      <c r="B274" s="145" t="s">
        <v>467</v>
      </c>
      <c r="C274" s="146">
        <v>480.96425727917602</v>
      </c>
      <c r="D274" s="147">
        <v>183.63812446488001</v>
      </c>
      <c r="E274" s="147">
        <v>14.7964883187783</v>
      </c>
      <c r="F274" s="147">
        <v>243.93951800163899</v>
      </c>
      <c r="G274" s="147">
        <v>29.289802015500602</v>
      </c>
      <c r="H274" s="147">
        <v>29.5112981590392</v>
      </c>
      <c r="I274" s="147">
        <v>1.82605284820194</v>
      </c>
      <c r="J274" s="147">
        <v>3.4345534892296601</v>
      </c>
      <c r="K274" s="147">
        <v>0</v>
      </c>
      <c r="L274" s="147">
        <v>0.95940143485528795</v>
      </c>
      <c r="M274" s="147">
        <v>9.9803164837943505</v>
      </c>
      <c r="N274" s="147">
        <v>517.37555521591798</v>
      </c>
      <c r="O274" s="140">
        <v>7.5704789671319203E-2</v>
      </c>
    </row>
    <row r="275" spans="1:15" x14ac:dyDescent="0.45">
      <c r="A275" s="145"/>
      <c r="B275" s="145" t="s">
        <v>469</v>
      </c>
      <c r="C275" s="146">
        <v>264.546649582638</v>
      </c>
      <c r="D275" s="147">
        <v>57.530201619874603</v>
      </c>
      <c r="E275" s="147">
        <v>5.22058053208168</v>
      </c>
      <c r="F275" s="147">
        <v>180.39260365572301</v>
      </c>
      <c r="G275" s="147">
        <v>11.8634032012164</v>
      </c>
      <c r="H275" s="147">
        <v>12.619529028055901</v>
      </c>
      <c r="I275" s="147">
        <v>0.94083079194466401</v>
      </c>
      <c r="J275" s="147">
        <v>4.6514648666738303</v>
      </c>
      <c r="K275" s="147">
        <v>6.9407546976485603</v>
      </c>
      <c r="L275" s="147">
        <v>0.39733758976906203</v>
      </c>
      <c r="M275" s="147">
        <v>3.5213116070049502</v>
      </c>
      <c r="N275" s="147">
        <v>284.07801758999301</v>
      </c>
      <c r="O275" s="140">
        <v>7.3829579917829694E-2</v>
      </c>
    </row>
    <row r="276" spans="1:15" x14ac:dyDescent="0.45">
      <c r="A276" s="145"/>
      <c r="B276" s="145" t="s">
        <v>762</v>
      </c>
      <c r="C276" s="146">
        <v>23.087613177340501</v>
      </c>
      <c r="D276" s="147">
        <v>5.2840988573451604</v>
      </c>
      <c r="E276" s="147">
        <v>0.40079063102650903</v>
      </c>
      <c r="F276" s="147">
        <v>17.9514332056347</v>
      </c>
      <c r="G276" s="147">
        <v>0</v>
      </c>
      <c r="H276" s="147">
        <v>0</v>
      </c>
      <c r="I276" s="147">
        <v>0</v>
      </c>
      <c r="J276" s="147">
        <v>0</v>
      </c>
      <c r="K276" s="147">
        <v>0.335619870274809</v>
      </c>
      <c r="L276" s="147">
        <v>0</v>
      </c>
      <c r="M276" s="147">
        <v>0.27033558821086801</v>
      </c>
      <c r="N276" s="147">
        <v>24.242278152491998</v>
      </c>
      <c r="O276" s="140">
        <v>5.0012314667711603E-2</v>
      </c>
    </row>
    <row r="277" spans="1:15" x14ac:dyDescent="0.45">
      <c r="A277" s="145"/>
      <c r="B277" s="145" t="s">
        <v>471</v>
      </c>
      <c r="C277" s="146">
        <v>107.53491361247799</v>
      </c>
      <c r="D277" s="147">
        <v>36.732071072704002</v>
      </c>
      <c r="E277" s="147">
        <v>3.09489795681543</v>
      </c>
      <c r="F277" s="147">
        <v>62.5399758193685</v>
      </c>
      <c r="G277" s="147">
        <v>3.9894143907755302</v>
      </c>
      <c r="H277" s="147">
        <v>4.6610454095391898</v>
      </c>
      <c r="I277" s="147">
        <v>0.34793074676468899</v>
      </c>
      <c r="J277" s="147">
        <v>1.4218992911847901</v>
      </c>
      <c r="K277" s="147">
        <v>0</v>
      </c>
      <c r="L277" s="147">
        <v>0.29191667542113298</v>
      </c>
      <c r="M277" s="147">
        <v>2.08752646496061</v>
      </c>
      <c r="N277" s="147">
        <v>115.166677827534</v>
      </c>
      <c r="O277" s="140">
        <v>7.0970105974684602E-2</v>
      </c>
    </row>
    <row r="278" spans="1:15" x14ac:dyDescent="0.45">
      <c r="A278" s="145"/>
      <c r="B278" s="145" t="s">
        <v>473</v>
      </c>
      <c r="C278" s="146">
        <v>160.39961656526501</v>
      </c>
      <c r="D278" s="147">
        <v>32.918364875687999</v>
      </c>
      <c r="E278" s="147">
        <v>3.0879304587340699</v>
      </c>
      <c r="F278" s="147">
        <v>118.65014649990999</v>
      </c>
      <c r="G278" s="147">
        <v>6.4469844896396999</v>
      </c>
      <c r="H278" s="147">
        <v>7.5168687795053</v>
      </c>
      <c r="I278" s="147">
        <v>0.587490368880077</v>
      </c>
      <c r="J278" s="147">
        <v>1.3252178239797801</v>
      </c>
      <c r="K278" s="147">
        <v>0</v>
      </c>
      <c r="L278" s="147">
        <v>0.205269149836703</v>
      </c>
      <c r="M278" s="147">
        <v>2.0828268641747298</v>
      </c>
      <c r="N278" s="147">
        <v>172.82109931034799</v>
      </c>
      <c r="O278" s="140">
        <v>7.7440850614683504E-2</v>
      </c>
    </row>
    <row r="279" spans="1:15" x14ac:dyDescent="0.45">
      <c r="A279" s="145"/>
      <c r="B279" s="145" t="s">
        <v>475</v>
      </c>
      <c r="C279" s="146">
        <v>392.41573594983498</v>
      </c>
      <c r="D279" s="147">
        <v>74.709574126825004</v>
      </c>
      <c r="E279" s="147">
        <v>6.9807955691151902</v>
      </c>
      <c r="F279" s="147">
        <v>280.41749279241799</v>
      </c>
      <c r="G279" s="147">
        <v>23.372610641060898</v>
      </c>
      <c r="H279" s="147">
        <v>24.5908507346623</v>
      </c>
      <c r="I279" s="147">
        <v>1.6858577849238201</v>
      </c>
      <c r="J279" s="147">
        <v>1.26563050564353</v>
      </c>
      <c r="K279" s="147">
        <v>2.5212891184747699</v>
      </c>
      <c r="L279" s="147">
        <v>0</v>
      </c>
      <c r="M279" s="147">
        <v>4.7085867484305197</v>
      </c>
      <c r="N279" s="147">
        <v>420.25268802155398</v>
      </c>
      <c r="O279" s="140">
        <v>7.0937400113018703E-2</v>
      </c>
    </row>
    <row r="280" spans="1:15" x14ac:dyDescent="0.45">
      <c r="A280" s="145"/>
      <c r="B280" s="145" t="s">
        <v>763</v>
      </c>
      <c r="C280" s="146">
        <v>16.632883243589799</v>
      </c>
      <c r="D280" s="147">
        <v>3.9181299657601101</v>
      </c>
      <c r="E280" s="147">
        <v>0.39970434061978699</v>
      </c>
      <c r="F280" s="147">
        <v>9.8545296866286005</v>
      </c>
      <c r="G280" s="147">
        <v>0</v>
      </c>
      <c r="H280" s="147">
        <v>0</v>
      </c>
      <c r="I280" s="147">
        <v>0</v>
      </c>
      <c r="J280" s="147">
        <v>1.5667918165471</v>
      </c>
      <c r="K280" s="147">
        <v>0.253432136509184</v>
      </c>
      <c r="L280" s="147">
        <v>0.371314339688956</v>
      </c>
      <c r="M280" s="147">
        <v>0.26960289916218999</v>
      </c>
      <c r="N280" s="147">
        <v>16.633505184915901</v>
      </c>
      <c r="O280" s="140">
        <v>3.73922739071997E-5</v>
      </c>
    </row>
    <row r="281" spans="1:15" x14ac:dyDescent="0.45">
      <c r="A281" s="145"/>
      <c r="B281" s="145" t="s">
        <v>764</v>
      </c>
      <c r="C281" s="146">
        <v>15.225471469851501</v>
      </c>
      <c r="D281" s="147">
        <v>2.6475797366306999</v>
      </c>
      <c r="E281" s="147">
        <v>0.27055129589940602</v>
      </c>
      <c r="F281" s="147">
        <v>10.465531848402</v>
      </c>
      <c r="G281" s="147">
        <v>0</v>
      </c>
      <c r="H281" s="147">
        <v>0</v>
      </c>
      <c r="I281" s="147">
        <v>0</v>
      </c>
      <c r="J281" s="147">
        <v>2.3758628200177401</v>
      </c>
      <c r="K281" s="147">
        <v>0.13710921756151701</v>
      </c>
      <c r="L281" s="147">
        <v>0.121100072026223</v>
      </c>
      <c r="M281" s="147">
        <v>0.182488406447229</v>
      </c>
      <c r="N281" s="147">
        <v>16.200223396984899</v>
      </c>
      <c r="O281" s="140">
        <v>6.4021132551690396E-2</v>
      </c>
    </row>
    <row r="282" spans="1:15" x14ac:dyDescent="0.45">
      <c r="A282" s="145"/>
      <c r="B282" s="145" t="s">
        <v>765</v>
      </c>
      <c r="C282" s="146">
        <v>12.471331872490399</v>
      </c>
      <c r="D282" s="147">
        <v>2.5242049629068601</v>
      </c>
      <c r="E282" s="147">
        <v>0.25794385505084999</v>
      </c>
      <c r="F282" s="147">
        <v>6.2562972100095804</v>
      </c>
      <c r="G282" s="147">
        <v>0</v>
      </c>
      <c r="H282" s="147">
        <v>0</v>
      </c>
      <c r="I282" s="147">
        <v>0</v>
      </c>
      <c r="J282" s="147">
        <v>3.0184862703449502</v>
      </c>
      <c r="K282" s="147">
        <v>0</v>
      </c>
      <c r="L282" s="147">
        <v>0.240816306060984</v>
      </c>
      <c r="M282" s="147">
        <v>0.17398462964418401</v>
      </c>
      <c r="N282" s="147">
        <v>12.4717332340174</v>
      </c>
      <c r="O282" s="140">
        <v>3.2182731649621501E-5</v>
      </c>
    </row>
    <row r="283" spans="1:15" x14ac:dyDescent="0.45">
      <c r="A283" s="145"/>
      <c r="B283" s="145" t="s">
        <v>477</v>
      </c>
      <c r="C283" s="146">
        <v>217.49976635382799</v>
      </c>
      <c r="D283" s="147">
        <v>41.794229421844598</v>
      </c>
      <c r="E283" s="147">
        <v>3.84963745187479</v>
      </c>
      <c r="F283" s="147">
        <v>166.81636625854799</v>
      </c>
      <c r="G283" s="147">
        <v>4.6326375285797603</v>
      </c>
      <c r="H283" s="147">
        <v>7.3103713774254002</v>
      </c>
      <c r="I283" s="147">
        <v>0.63115574559684295</v>
      </c>
      <c r="J283" s="147">
        <v>4.6975788677082697</v>
      </c>
      <c r="K283" s="147">
        <v>0</v>
      </c>
      <c r="L283" s="147">
        <v>0.28784387444442699</v>
      </c>
      <c r="M283" s="147">
        <v>2.5966026053728499</v>
      </c>
      <c r="N283" s="147">
        <v>232.61642313139501</v>
      </c>
      <c r="O283" s="140">
        <v>6.9501944903126403E-2</v>
      </c>
    </row>
    <row r="284" spans="1:15" x14ac:dyDescent="0.45">
      <c r="A284" s="145"/>
      <c r="B284" s="145" t="s">
        <v>766</v>
      </c>
      <c r="C284" s="146">
        <v>10.3257632977258</v>
      </c>
      <c r="D284" s="147">
        <v>1.92866255494006</v>
      </c>
      <c r="E284" s="147">
        <v>0.19708647349910799</v>
      </c>
      <c r="F284" s="147">
        <v>6.9518725976992402</v>
      </c>
      <c r="G284" s="147">
        <v>0</v>
      </c>
      <c r="H284" s="147">
        <v>0</v>
      </c>
      <c r="I284" s="147">
        <v>0</v>
      </c>
      <c r="J284" s="147">
        <v>1.0075565736462</v>
      </c>
      <c r="K284" s="147">
        <v>0.42820562639267401</v>
      </c>
      <c r="L284" s="147">
        <v>8.8216861267679497E-2</v>
      </c>
      <c r="M284" s="147">
        <v>0.13293594716009299</v>
      </c>
      <c r="N284" s="147">
        <v>10.734536634605</v>
      </c>
      <c r="O284" s="140">
        <v>3.9587711348107797E-2</v>
      </c>
    </row>
    <row r="285" spans="1:15" x14ac:dyDescent="0.45">
      <c r="A285" s="145"/>
      <c r="B285" s="145" t="s">
        <v>767</v>
      </c>
      <c r="C285" s="146">
        <v>10.4089348064673</v>
      </c>
      <c r="D285" s="147">
        <v>3.6312843280422502</v>
      </c>
      <c r="E285" s="147">
        <v>0.34194916485489002</v>
      </c>
      <c r="F285" s="147">
        <v>5.7865637523210198</v>
      </c>
      <c r="G285" s="147">
        <v>0</v>
      </c>
      <c r="H285" s="147">
        <v>0</v>
      </c>
      <c r="I285" s="147">
        <v>0</v>
      </c>
      <c r="J285" s="147">
        <v>1.11784208859162</v>
      </c>
      <c r="K285" s="147">
        <v>0.16704940031595</v>
      </c>
      <c r="L285" s="147">
        <v>0.153058104399663</v>
      </c>
      <c r="M285" s="147">
        <v>0.23064667269238101</v>
      </c>
      <c r="N285" s="147">
        <v>11.4283935112178</v>
      </c>
      <c r="O285" s="140">
        <v>9.79407330053641E-2</v>
      </c>
    </row>
    <row r="286" spans="1:15" x14ac:dyDescent="0.45">
      <c r="A286" s="145"/>
      <c r="B286" s="145" t="s">
        <v>768</v>
      </c>
      <c r="C286" s="146">
        <v>13.690150841164201</v>
      </c>
      <c r="D286" s="147">
        <v>3.6698412812771801</v>
      </c>
      <c r="E286" s="147">
        <v>0.37501431993092099</v>
      </c>
      <c r="F286" s="147">
        <v>8.4428269813584809</v>
      </c>
      <c r="G286" s="147">
        <v>0</v>
      </c>
      <c r="H286" s="147">
        <v>0</v>
      </c>
      <c r="I286" s="147">
        <v>0</v>
      </c>
      <c r="J286" s="147">
        <v>1.2316263846047899</v>
      </c>
      <c r="K286" s="147">
        <v>0.309162069228267</v>
      </c>
      <c r="L286" s="147">
        <v>0.167858228154213</v>
      </c>
      <c r="M286" s="147">
        <v>0.252949316238882</v>
      </c>
      <c r="N286" s="147">
        <v>14.449278580792701</v>
      </c>
      <c r="O286" s="140">
        <v>5.5450648311772301E-2</v>
      </c>
    </row>
    <row r="287" spans="1:15" x14ac:dyDescent="0.45">
      <c r="A287" s="145"/>
      <c r="B287" s="145" t="s">
        <v>769</v>
      </c>
      <c r="C287" s="146">
        <v>12.2672424630062</v>
      </c>
      <c r="D287" s="147">
        <v>2.2495024990822601</v>
      </c>
      <c r="E287" s="147">
        <v>0.22987251633839401</v>
      </c>
      <c r="F287" s="147">
        <v>9.5402863218623999</v>
      </c>
      <c r="G287" s="147">
        <v>0</v>
      </c>
      <c r="H287" s="147">
        <v>0</v>
      </c>
      <c r="I287" s="147">
        <v>0</v>
      </c>
      <c r="J287" s="147">
        <v>0.129892125151401</v>
      </c>
      <c r="K287" s="147">
        <v>0.45495436271241801</v>
      </c>
      <c r="L287" s="147">
        <v>0.102892053031498</v>
      </c>
      <c r="M287" s="147">
        <v>0.15505031916067499</v>
      </c>
      <c r="N287" s="147">
        <v>12.862450197338999</v>
      </c>
      <c r="O287" s="140">
        <v>4.8520092117506901E-2</v>
      </c>
    </row>
    <row r="288" spans="1:15" x14ac:dyDescent="0.45">
      <c r="A288" s="145"/>
      <c r="B288" s="145" t="s">
        <v>770</v>
      </c>
      <c r="C288" s="146">
        <v>15.652146691528101</v>
      </c>
      <c r="D288" s="147">
        <v>3.1219395772229599</v>
      </c>
      <c r="E288" s="147">
        <v>0.31902525414541699</v>
      </c>
      <c r="F288" s="147">
        <v>8.4292193314079498</v>
      </c>
      <c r="G288" s="147">
        <v>0</v>
      </c>
      <c r="H288" s="147">
        <v>0</v>
      </c>
      <c r="I288" s="147">
        <v>0</v>
      </c>
      <c r="J288" s="147">
        <v>2.0925005525698199</v>
      </c>
      <c r="K288" s="147">
        <v>0.29928746531279399</v>
      </c>
      <c r="L288" s="147">
        <v>1.1754865633696201</v>
      </c>
      <c r="M288" s="147">
        <v>0.21518435180953699</v>
      </c>
      <c r="N288" s="147">
        <v>15.6526430958381</v>
      </c>
      <c r="O288" s="140">
        <v>3.17147749600011E-5</v>
      </c>
    </row>
    <row r="289" spans="1:15" x14ac:dyDescent="0.45">
      <c r="A289" s="145"/>
      <c r="B289" s="145" t="s">
        <v>771</v>
      </c>
      <c r="C289" s="146">
        <v>13.2107116417904</v>
      </c>
      <c r="D289" s="147">
        <v>2.6053059510103602</v>
      </c>
      <c r="E289" s="147">
        <v>0.26623141562653202</v>
      </c>
      <c r="F289" s="147">
        <v>8.1895024778006391</v>
      </c>
      <c r="G289" s="147">
        <v>0</v>
      </c>
      <c r="H289" s="147">
        <v>0</v>
      </c>
      <c r="I289" s="147">
        <v>0</v>
      </c>
      <c r="J289" s="147">
        <v>2.0032561365688299</v>
      </c>
      <c r="K289" s="147">
        <v>4.4314255959327101E-2</v>
      </c>
      <c r="L289" s="147">
        <v>0.119166472667724</v>
      </c>
      <c r="M289" s="147">
        <v>0.17957461108501799</v>
      </c>
      <c r="N289" s="147">
        <v>13.4073513207184</v>
      </c>
      <c r="O289" s="140">
        <v>1.4884866482589401E-2</v>
      </c>
    </row>
    <row r="290" spans="1:15" x14ac:dyDescent="0.45">
      <c r="A290" s="145"/>
      <c r="B290" s="145" t="s">
        <v>772</v>
      </c>
      <c r="C290" s="146">
        <v>11.0173017272237</v>
      </c>
      <c r="D290" s="147">
        <v>2.34682130112208</v>
      </c>
      <c r="E290" s="147">
        <v>0.23981734543589001</v>
      </c>
      <c r="F290" s="147">
        <v>8.3207561129880592</v>
      </c>
      <c r="G290" s="147">
        <v>0</v>
      </c>
      <c r="H290" s="147">
        <v>0</v>
      </c>
      <c r="I290" s="147">
        <v>0</v>
      </c>
      <c r="J290" s="147">
        <v>0.80166490772647803</v>
      </c>
      <c r="K290" s="147">
        <v>0</v>
      </c>
      <c r="L290" s="147">
        <v>0.107343406760921</v>
      </c>
      <c r="M290" s="147">
        <v>0.161758170786832</v>
      </c>
      <c r="N290" s="147">
        <v>11.978161244820299</v>
      </c>
      <c r="O290" s="140">
        <v>8.7213688195746597E-2</v>
      </c>
    </row>
    <row r="291" spans="1:15" x14ac:dyDescent="0.45">
      <c r="A291" s="145"/>
      <c r="B291" s="145" t="s">
        <v>773</v>
      </c>
      <c r="C291" s="146">
        <v>16.190821099155801</v>
      </c>
      <c r="D291" s="147">
        <v>3.6678090319887602</v>
      </c>
      <c r="E291" s="147">
        <v>0.37480664811828501</v>
      </c>
      <c r="F291" s="147">
        <v>11.2219322636551</v>
      </c>
      <c r="G291" s="147">
        <v>0</v>
      </c>
      <c r="H291" s="147">
        <v>0</v>
      </c>
      <c r="I291" s="147">
        <v>0</v>
      </c>
      <c r="J291" s="147">
        <v>1.5108496690656801</v>
      </c>
      <c r="K291" s="147">
        <v>0.17449582722003301</v>
      </c>
      <c r="L291" s="147">
        <v>0.16776527324381499</v>
      </c>
      <c r="M291" s="147">
        <v>0.25280924750503803</v>
      </c>
      <c r="N291" s="147">
        <v>17.370467960796802</v>
      </c>
      <c r="O291" s="140">
        <v>7.2858989325897502E-2</v>
      </c>
    </row>
    <row r="292" spans="1:15" x14ac:dyDescent="0.45">
      <c r="A292" s="145"/>
      <c r="B292" s="145" t="s">
        <v>774</v>
      </c>
      <c r="C292" s="146">
        <v>7.7392346414057798</v>
      </c>
      <c r="D292" s="147">
        <v>2.4461841338006698</v>
      </c>
      <c r="E292" s="147">
        <v>0.239959629966504</v>
      </c>
      <c r="F292" s="147">
        <v>5.0755841916017097</v>
      </c>
      <c r="G292" s="147">
        <v>0</v>
      </c>
      <c r="H292" s="147">
        <v>0</v>
      </c>
      <c r="I292" s="147">
        <v>0</v>
      </c>
      <c r="J292" s="147">
        <v>0.49924623204507101</v>
      </c>
      <c r="K292" s="147">
        <v>0</v>
      </c>
      <c r="L292" s="147">
        <v>0.10740709400679201</v>
      </c>
      <c r="M292" s="147">
        <v>0.16185416657673901</v>
      </c>
      <c r="N292" s="147">
        <v>8.5302354479974802</v>
      </c>
      <c r="O292" s="140">
        <v>0.10220659318943</v>
      </c>
    </row>
    <row r="293" spans="1:15" x14ac:dyDescent="0.45">
      <c r="A293" s="145"/>
      <c r="B293" s="145" t="s">
        <v>479</v>
      </c>
      <c r="C293" s="146">
        <v>151.849222996842</v>
      </c>
      <c r="D293" s="147">
        <v>64.909523860169003</v>
      </c>
      <c r="E293" s="147">
        <v>5.0550931663801402</v>
      </c>
      <c r="F293" s="147">
        <v>67.940959369978998</v>
      </c>
      <c r="G293" s="147">
        <v>10.4850293301335</v>
      </c>
      <c r="H293" s="147">
        <v>10.7226124734414</v>
      </c>
      <c r="I293" s="147">
        <v>0.61780082919125601</v>
      </c>
      <c r="J293" s="147">
        <v>0.570156527440567</v>
      </c>
      <c r="K293" s="147">
        <v>0</v>
      </c>
      <c r="L293" s="147">
        <v>0.29254922673245898</v>
      </c>
      <c r="M293" s="147">
        <v>3.4096894048896198</v>
      </c>
      <c r="N293" s="147">
        <v>164.003414188357</v>
      </c>
      <c r="O293" s="140">
        <v>8.0041181322131102E-2</v>
      </c>
    </row>
    <row r="294" spans="1:15" x14ac:dyDescent="0.45">
      <c r="A294" s="145"/>
      <c r="B294" s="145" t="s">
        <v>775</v>
      </c>
      <c r="C294" s="146">
        <v>52.092845254641297</v>
      </c>
      <c r="D294" s="147">
        <v>24.3904694307457</v>
      </c>
      <c r="E294" s="147">
        <v>1.6019957266003999</v>
      </c>
      <c r="F294" s="147">
        <v>27.9529169856234</v>
      </c>
      <c r="G294" s="147">
        <v>0</v>
      </c>
      <c r="H294" s="147">
        <v>0</v>
      </c>
      <c r="I294" s="147">
        <v>0</v>
      </c>
      <c r="J294" s="147">
        <v>0</v>
      </c>
      <c r="K294" s="147">
        <v>0</v>
      </c>
      <c r="L294" s="147">
        <v>0</v>
      </c>
      <c r="M294" s="147">
        <v>1.08055534499479</v>
      </c>
      <c r="N294" s="147">
        <v>55.025937487964299</v>
      </c>
      <c r="O294" s="140">
        <v>5.6305087944139798E-2</v>
      </c>
    </row>
    <row r="295" spans="1:15" x14ac:dyDescent="0.45">
      <c r="A295" s="145"/>
      <c r="B295" s="145" t="s">
        <v>481</v>
      </c>
      <c r="C295" s="146">
        <v>195.92087562090401</v>
      </c>
      <c r="D295" s="147">
        <v>66.721361703555004</v>
      </c>
      <c r="E295" s="147">
        <v>5.6574842587714498</v>
      </c>
      <c r="F295" s="147">
        <v>109.69669796326799</v>
      </c>
      <c r="G295" s="147">
        <v>10.7047885987529</v>
      </c>
      <c r="H295" s="147">
        <v>11.526221215390599</v>
      </c>
      <c r="I295" s="147">
        <v>0.74883553358992805</v>
      </c>
      <c r="J295" s="147">
        <v>0.91243736596579395</v>
      </c>
      <c r="K295" s="147">
        <v>0</v>
      </c>
      <c r="L295" s="147">
        <v>0.45592598142534801</v>
      </c>
      <c r="M295" s="147">
        <v>3.8160056934261699</v>
      </c>
      <c r="N295" s="147">
        <v>210.23975831414501</v>
      </c>
      <c r="O295" s="140">
        <v>7.3085028064834495E-2</v>
      </c>
    </row>
    <row r="296" spans="1:15" x14ac:dyDescent="0.45">
      <c r="A296" s="145"/>
      <c r="B296" s="145" t="s">
        <v>483</v>
      </c>
      <c r="C296" s="146">
        <v>145.96078606565999</v>
      </c>
      <c r="D296" s="147">
        <v>41.538393372425197</v>
      </c>
      <c r="E296" s="147">
        <v>3.6072567553181099</v>
      </c>
      <c r="F296" s="147">
        <v>91.819215719980804</v>
      </c>
      <c r="G296" s="147">
        <v>7.7974978998453404</v>
      </c>
      <c r="H296" s="147">
        <v>8.1545462334903398</v>
      </c>
      <c r="I296" s="147">
        <v>0.55620026139758405</v>
      </c>
      <c r="J296" s="147">
        <v>0.67547351034790504</v>
      </c>
      <c r="K296" s="147">
        <v>0</v>
      </c>
      <c r="L296" s="147">
        <v>0.25557453333595798</v>
      </c>
      <c r="M296" s="147">
        <v>2.43311540696781</v>
      </c>
      <c r="N296" s="147">
        <v>156.83727369310901</v>
      </c>
      <c r="O296" s="140">
        <v>7.4516504882045101E-2</v>
      </c>
    </row>
    <row r="297" spans="1:15" x14ac:dyDescent="0.45">
      <c r="A297" s="145"/>
      <c r="B297" s="145" t="s">
        <v>485</v>
      </c>
      <c r="C297" s="146">
        <v>321.56700662117902</v>
      </c>
      <c r="D297" s="147">
        <v>153.64556682513799</v>
      </c>
      <c r="E297" s="147">
        <v>11.8423336012234</v>
      </c>
      <c r="F297" s="147">
        <v>129.813308912586</v>
      </c>
      <c r="G297" s="147">
        <v>17.8473489610992</v>
      </c>
      <c r="H297" s="147">
        <v>17.775781290404701</v>
      </c>
      <c r="I297" s="147">
        <v>1.06018712624253</v>
      </c>
      <c r="J297" s="147">
        <v>5.1127606097932103</v>
      </c>
      <c r="K297" s="147">
        <v>0</v>
      </c>
      <c r="L297" s="147">
        <v>1.35746959710044</v>
      </c>
      <c r="M297" s="147">
        <v>7.9877221312524602</v>
      </c>
      <c r="N297" s="147">
        <v>346.44247905484002</v>
      </c>
      <c r="O297" s="140">
        <v>7.7357041989588995E-2</v>
      </c>
    </row>
    <row r="298" spans="1:15" x14ac:dyDescent="0.45">
      <c r="A298" s="145"/>
      <c r="B298" s="145" t="s">
        <v>776</v>
      </c>
      <c r="C298" s="146">
        <v>10.364436526135099</v>
      </c>
      <c r="D298" s="147">
        <v>1.9291762104016801</v>
      </c>
      <c r="E298" s="147">
        <v>0.197138962997298</v>
      </c>
      <c r="F298" s="147">
        <v>8.2010391887593297</v>
      </c>
      <c r="G298" s="147">
        <v>0</v>
      </c>
      <c r="H298" s="147">
        <v>0</v>
      </c>
      <c r="I298" s="147">
        <v>0</v>
      </c>
      <c r="J298" s="147">
        <v>1.29398531144795</v>
      </c>
      <c r="K298" s="147">
        <v>0</v>
      </c>
      <c r="L298" s="147">
        <v>8.8240355821562699E-2</v>
      </c>
      <c r="M298" s="147">
        <v>0.13297138205922501</v>
      </c>
      <c r="N298" s="147">
        <v>11.842551411487101</v>
      </c>
      <c r="O298" s="140">
        <v>0.14261410947181599</v>
      </c>
    </row>
    <row r="299" spans="1:15" x14ac:dyDescent="0.45">
      <c r="A299" s="145"/>
      <c r="B299" s="145" t="s">
        <v>777</v>
      </c>
      <c r="C299" s="146">
        <v>14.930793504722701</v>
      </c>
      <c r="D299" s="147">
        <v>2.5254589776146799</v>
      </c>
      <c r="E299" s="147">
        <v>0.25807200050908202</v>
      </c>
      <c r="F299" s="147">
        <v>11.751378220526099</v>
      </c>
      <c r="G299" s="147">
        <v>0</v>
      </c>
      <c r="H299" s="147">
        <v>0</v>
      </c>
      <c r="I299" s="147">
        <v>0</v>
      </c>
      <c r="J299" s="147">
        <v>1.2247606692093</v>
      </c>
      <c r="K299" s="147">
        <v>0</v>
      </c>
      <c r="L299" s="147">
        <v>0.115514278893817</v>
      </c>
      <c r="M299" s="147">
        <v>0.174071041617956</v>
      </c>
      <c r="N299" s="147">
        <v>16.049255188370999</v>
      </c>
      <c r="O299" s="140">
        <v>7.4909728226733002E-2</v>
      </c>
    </row>
    <row r="300" spans="1:15" x14ac:dyDescent="0.45">
      <c r="A300" s="145"/>
      <c r="B300" s="145" t="s">
        <v>487</v>
      </c>
      <c r="C300" s="146">
        <v>160.89269564200799</v>
      </c>
      <c r="D300" s="147">
        <v>57.4244642924264</v>
      </c>
      <c r="E300" s="147">
        <v>4.7239410123561996</v>
      </c>
      <c r="F300" s="147">
        <v>85.608136007925594</v>
      </c>
      <c r="G300" s="147">
        <v>10.488803952837801</v>
      </c>
      <c r="H300" s="147">
        <v>10.6231671778612</v>
      </c>
      <c r="I300" s="147">
        <v>0.64992753726211305</v>
      </c>
      <c r="J300" s="147">
        <v>1.34378008108752</v>
      </c>
      <c r="K300" s="147">
        <v>0</v>
      </c>
      <c r="L300" s="147">
        <v>0.29095527103111002</v>
      </c>
      <c r="M300" s="147">
        <v>3.18632539211153</v>
      </c>
      <c r="N300" s="147">
        <v>174.33950072489901</v>
      </c>
      <c r="O300" s="140">
        <v>8.3576230911136501E-2</v>
      </c>
    </row>
    <row r="301" spans="1:15" x14ac:dyDescent="0.45">
      <c r="A301" s="145"/>
      <c r="B301" s="145" t="s">
        <v>778</v>
      </c>
      <c r="C301" s="146">
        <v>13.5759936352559</v>
      </c>
      <c r="D301" s="147">
        <v>2.8248720479946998</v>
      </c>
      <c r="E301" s="147">
        <v>0.28866847058520001</v>
      </c>
      <c r="F301" s="147">
        <v>8.1416511173050292</v>
      </c>
      <c r="G301" s="147">
        <v>0</v>
      </c>
      <c r="H301" s="147">
        <v>0</v>
      </c>
      <c r="I301" s="147">
        <v>0</v>
      </c>
      <c r="J301" s="147">
        <v>1.7019322137581101</v>
      </c>
      <c r="K301" s="147">
        <v>2.6384516164363998E-2</v>
      </c>
      <c r="L301" s="147">
        <v>0.39822587841774598</v>
      </c>
      <c r="M301" s="147">
        <v>0.194708560162387</v>
      </c>
      <c r="N301" s="147">
        <v>13.576442804387501</v>
      </c>
      <c r="O301" s="140">
        <v>3.30855437722377E-5</v>
      </c>
    </row>
    <row r="302" spans="1:15" x14ac:dyDescent="0.45">
      <c r="A302" s="145"/>
      <c r="B302" s="145" t="s">
        <v>489</v>
      </c>
      <c r="C302" s="146">
        <v>564.54650416457798</v>
      </c>
      <c r="D302" s="147">
        <v>112.464019499301</v>
      </c>
      <c r="E302" s="147">
        <v>10.342271509137801</v>
      </c>
      <c r="F302" s="147">
        <v>403.93597035822802</v>
      </c>
      <c r="G302" s="147">
        <v>32.7090766469776</v>
      </c>
      <c r="H302" s="147">
        <v>34.633661776595702</v>
      </c>
      <c r="I302" s="147">
        <v>2.3908258786868002</v>
      </c>
      <c r="J302" s="147">
        <v>2.02609763668451</v>
      </c>
      <c r="K302" s="147">
        <v>0</v>
      </c>
      <c r="L302" s="147">
        <v>0</v>
      </c>
      <c r="M302" s="147">
        <v>6.9759216191487097</v>
      </c>
      <c r="N302" s="147">
        <v>605.47784492476001</v>
      </c>
      <c r="O302" s="140">
        <v>7.2503045290756907E-2</v>
      </c>
    </row>
    <row r="303" spans="1:15" x14ac:dyDescent="0.45">
      <c r="A303" s="145"/>
      <c r="B303" s="145" t="s">
        <v>779</v>
      </c>
      <c r="C303" s="146">
        <v>8.7352437440066009</v>
      </c>
      <c r="D303" s="147">
        <v>2.6228432388655101</v>
      </c>
      <c r="E303" s="147">
        <v>0.26802351876363401</v>
      </c>
      <c r="F303" s="147">
        <v>5.8689666067183399</v>
      </c>
      <c r="G303" s="147">
        <v>0</v>
      </c>
      <c r="H303" s="147">
        <v>0</v>
      </c>
      <c r="I303" s="147">
        <v>0</v>
      </c>
      <c r="J303" s="147">
        <v>0.25500480242997597</v>
      </c>
      <c r="K303" s="147">
        <v>6.3437343346217104E-2</v>
      </c>
      <c r="L303" s="147">
        <v>0.11996862672236901</v>
      </c>
      <c r="M303" s="147">
        <v>0.180783401420781</v>
      </c>
      <c r="N303" s="147">
        <v>9.3790275382668291</v>
      </c>
      <c r="O303" s="140">
        <v>7.3699579900324594E-2</v>
      </c>
    </row>
    <row r="304" spans="1:15" x14ac:dyDescent="0.45">
      <c r="A304" s="145"/>
      <c r="B304" s="145" t="s">
        <v>780</v>
      </c>
      <c r="C304" s="148">
        <v>42.370124972107398</v>
      </c>
      <c r="D304" s="149">
        <v>14.5417574342287</v>
      </c>
      <c r="E304" s="149">
        <v>0.98308150760642199</v>
      </c>
      <c r="F304" s="149">
        <v>28.288140278885301</v>
      </c>
      <c r="G304" s="149">
        <v>0</v>
      </c>
      <c r="H304" s="149">
        <v>0</v>
      </c>
      <c r="I304" s="149">
        <v>0</v>
      </c>
      <c r="J304" s="149">
        <v>0</v>
      </c>
      <c r="K304" s="149">
        <v>0</v>
      </c>
      <c r="L304" s="149">
        <v>0</v>
      </c>
      <c r="M304" s="149">
        <v>0.66309411864146595</v>
      </c>
      <c r="N304" s="149">
        <v>44.476073339361903</v>
      </c>
      <c r="O304" s="150">
        <v>4.97036147200609E-2</v>
      </c>
    </row>
    <row r="305" spans="1:15" x14ac:dyDescent="0.45">
      <c r="A305" s="145"/>
      <c r="B305" s="145" t="s">
        <v>781</v>
      </c>
      <c r="C305" s="146">
        <v>9.3292390908459399</v>
      </c>
      <c r="D305" s="147">
        <v>2.5728478578393501</v>
      </c>
      <c r="E305" s="147">
        <v>0.26291458287227698</v>
      </c>
      <c r="F305" s="147">
        <v>6.3158989897584696</v>
      </c>
      <c r="G305" s="147">
        <v>0</v>
      </c>
      <c r="H305" s="147">
        <v>0</v>
      </c>
      <c r="I305" s="147">
        <v>0</v>
      </c>
      <c r="J305" s="147">
        <v>3.2199999999999999E-2</v>
      </c>
      <c r="K305" s="147">
        <v>0</v>
      </c>
      <c r="L305" s="147">
        <v>0.11768184224264799</v>
      </c>
      <c r="M305" s="147">
        <v>0.17733742053166801</v>
      </c>
      <c r="N305" s="147">
        <v>9.4788806932444203</v>
      </c>
      <c r="O305" s="140">
        <v>1.6040065105127999E-2</v>
      </c>
    </row>
    <row r="306" spans="1:15" x14ac:dyDescent="0.45">
      <c r="A306" s="145"/>
      <c r="B306" s="145" t="s">
        <v>491</v>
      </c>
      <c r="C306" s="146">
        <v>240.032904080338</v>
      </c>
      <c r="D306" s="147">
        <v>51.282793502422201</v>
      </c>
      <c r="E306" s="147">
        <v>4.8971874283831998</v>
      </c>
      <c r="F306" s="147">
        <v>177.01858312485399</v>
      </c>
      <c r="G306" s="147">
        <v>9.7112820938678492</v>
      </c>
      <c r="H306" s="147">
        <v>10.982843075296501</v>
      </c>
      <c r="I306" s="147">
        <v>0.86617036810513504</v>
      </c>
      <c r="J306" s="147">
        <v>1.9287136322646099</v>
      </c>
      <c r="K306" s="147">
        <v>0</v>
      </c>
      <c r="L306" s="147">
        <v>0.34067606708178999</v>
      </c>
      <c r="M306" s="147">
        <v>3.30318111445375</v>
      </c>
      <c r="N306" s="147">
        <v>260.331430406729</v>
      </c>
      <c r="O306" s="140">
        <v>8.4565599054690702E-2</v>
      </c>
    </row>
    <row r="307" spans="1:15" x14ac:dyDescent="0.45">
      <c r="A307" s="145"/>
      <c r="B307" s="145" t="s">
        <v>493</v>
      </c>
      <c r="C307" s="146">
        <v>160.08360559879699</v>
      </c>
      <c r="D307" s="147">
        <v>44.935388954000402</v>
      </c>
      <c r="E307" s="147">
        <v>4.05446098924069</v>
      </c>
      <c r="F307" s="147">
        <v>103.432020376674</v>
      </c>
      <c r="G307" s="147">
        <v>7.1719077382081098</v>
      </c>
      <c r="H307" s="147">
        <v>7.9450533552142</v>
      </c>
      <c r="I307" s="147">
        <v>0.57053602623063304</v>
      </c>
      <c r="J307" s="147">
        <v>2.5957139221529202</v>
      </c>
      <c r="K307" s="147">
        <v>0</v>
      </c>
      <c r="L307" s="147">
        <v>0.29234362959674098</v>
      </c>
      <c r="M307" s="147">
        <v>2.7347572556756701</v>
      </c>
      <c r="N307" s="147">
        <v>173.73218224699301</v>
      </c>
      <c r="O307" s="140">
        <v>8.5259053212496397E-2</v>
      </c>
    </row>
    <row r="308" spans="1:15" x14ac:dyDescent="0.45">
      <c r="A308" s="145"/>
      <c r="B308" s="145" t="s">
        <v>495</v>
      </c>
      <c r="C308" s="146">
        <v>218.08321067100101</v>
      </c>
      <c r="D308" s="147">
        <v>97.074615171276903</v>
      </c>
      <c r="E308" s="147">
        <v>7.4474116958721499</v>
      </c>
      <c r="F308" s="147">
        <v>93.716774847028603</v>
      </c>
      <c r="G308" s="147">
        <v>15.3977536601582</v>
      </c>
      <c r="H308" s="147">
        <v>15.718112568414901</v>
      </c>
      <c r="I308" s="147">
        <v>0.899029592219733</v>
      </c>
      <c r="J308" s="147">
        <v>1.63401793604165</v>
      </c>
      <c r="K308" s="147">
        <v>0</v>
      </c>
      <c r="L308" s="147">
        <v>0.44836155738909</v>
      </c>
      <c r="M308" s="147">
        <v>5.0233220130474399</v>
      </c>
      <c r="N308" s="147">
        <v>237.359399041449</v>
      </c>
      <c r="O308" s="140">
        <v>8.8389144268090206E-2</v>
      </c>
    </row>
    <row r="309" spans="1:15" x14ac:dyDescent="0.45">
      <c r="A309" s="145"/>
      <c r="B309" s="145" t="s">
        <v>782</v>
      </c>
      <c r="C309" s="146">
        <v>16.171652723801799</v>
      </c>
      <c r="D309" s="147">
        <v>2.4708038247781601</v>
      </c>
      <c r="E309" s="147">
        <v>0.25248689112119699</v>
      </c>
      <c r="F309" s="147">
        <v>8.9563861770392794</v>
      </c>
      <c r="G309" s="147">
        <v>0</v>
      </c>
      <c r="H309" s="147">
        <v>0</v>
      </c>
      <c r="I309" s="147">
        <v>0</v>
      </c>
      <c r="J309" s="147">
        <v>3.8031276666892899</v>
      </c>
      <c r="K309" s="147">
        <v>0.313886154197556</v>
      </c>
      <c r="L309" s="147">
        <v>0.20505100366553899</v>
      </c>
      <c r="M309" s="147">
        <v>0.17030387678546899</v>
      </c>
      <c r="N309" s="147">
        <v>16.172045594276501</v>
      </c>
      <c r="O309" s="140">
        <v>2.4293773889017E-5</v>
      </c>
    </row>
    <row r="310" spans="1:15" x14ac:dyDescent="0.45">
      <c r="A310" s="145"/>
      <c r="B310" s="145" t="s">
        <v>783</v>
      </c>
      <c r="C310" s="146">
        <v>13.4977644241772</v>
      </c>
      <c r="D310" s="147">
        <v>2.4705567458489401</v>
      </c>
      <c r="E310" s="147">
        <v>0.25246164258651399</v>
      </c>
      <c r="F310" s="147">
        <v>10.3075519585183</v>
      </c>
      <c r="G310" s="147">
        <v>0</v>
      </c>
      <c r="H310" s="147">
        <v>0</v>
      </c>
      <c r="I310" s="147">
        <v>0</v>
      </c>
      <c r="J310" s="147">
        <v>1.43187594043457</v>
      </c>
      <c r="K310" s="147">
        <v>0</v>
      </c>
      <c r="L310" s="147">
        <v>0.113003055481451</v>
      </c>
      <c r="M310" s="147">
        <v>0.17028682137583301</v>
      </c>
      <c r="N310" s="147">
        <v>14.745736164245599</v>
      </c>
      <c r="O310" s="140">
        <v>9.2457661939414598E-2</v>
      </c>
    </row>
    <row r="311" spans="1:15" x14ac:dyDescent="0.45">
      <c r="A311" s="145"/>
      <c r="B311" s="145" t="s">
        <v>497</v>
      </c>
      <c r="C311" s="146">
        <v>531.191454155972</v>
      </c>
      <c r="D311" s="147">
        <v>119.86018365890099</v>
      </c>
      <c r="E311" s="147">
        <v>10.4968811461128</v>
      </c>
      <c r="F311" s="147">
        <v>368.48560434235497</v>
      </c>
      <c r="G311" s="147">
        <v>29.0075536553902</v>
      </c>
      <c r="H311" s="147">
        <v>31.949436387609399</v>
      </c>
      <c r="I311" s="147">
        <v>2.2014444944904001</v>
      </c>
      <c r="J311" s="147">
        <v>1.5140244944202199</v>
      </c>
      <c r="K311" s="147">
        <v>2.2797109726658999</v>
      </c>
      <c r="L311" s="147">
        <v>0</v>
      </c>
      <c r="M311" s="147">
        <v>7.0802067164468996</v>
      </c>
      <c r="N311" s="147">
        <v>572.875045868391</v>
      </c>
      <c r="O311" s="140">
        <v>7.8471879369090197E-2</v>
      </c>
    </row>
    <row r="312" spans="1:15" x14ac:dyDescent="0.45">
      <c r="A312" s="145"/>
      <c r="B312" s="145" t="s">
        <v>499</v>
      </c>
      <c r="C312" s="146">
        <v>260.57613580516602</v>
      </c>
      <c r="D312" s="147">
        <v>114.84351497745</v>
      </c>
      <c r="E312" s="147">
        <v>8.7762349775134698</v>
      </c>
      <c r="F312" s="147">
        <v>111.61036536771</v>
      </c>
      <c r="G312" s="147">
        <v>18.6837894561985</v>
      </c>
      <c r="H312" s="147">
        <v>18.586010718162999</v>
      </c>
      <c r="I312" s="147">
        <v>1.0582498238829201</v>
      </c>
      <c r="J312" s="147">
        <v>1.84215791986441</v>
      </c>
      <c r="K312" s="147">
        <v>0</v>
      </c>
      <c r="L312" s="147">
        <v>0.53572127243631096</v>
      </c>
      <c r="M312" s="147">
        <v>5.9196209581980304</v>
      </c>
      <c r="N312" s="147">
        <v>281.85566547141701</v>
      </c>
      <c r="O312" s="140">
        <v>8.1663386405275207E-2</v>
      </c>
    </row>
    <row r="313" spans="1:15" x14ac:dyDescent="0.45">
      <c r="A313" s="145"/>
      <c r="B313" s="145" t="s">
        <v>501</v>
      </c>
      <c r="C313" s="146">
        <v>932.985354626559</v>
      </c>
      <c r="D313" s="147">
        <v>115.13992536410299</v>
      </c>
      <c r="E313" s="147">
        <v>11.765936861524001</v>
      </c>
      <c r="F313" s="147">
        <v>823.91918185514896</v>
      </c>
      <c r="G313" s="147">
        <v>11.408351645742799</v>
      </c>
      <c r="H313" s="147">
        <v>31.230865331214599</v>
      </c>
      <c r="I313" s="147">
        <v>2.6963800880320701</v>
      </c>
      <c r="J313" s="147">
        <v>2.2366853824582398</v>
      </c>
      <c r="K313" s="147">
        <v>0</v>
      </c>
      <c r="L313" s="147">
        <v>0</v>
      </c>
      <c r="M313" s="147">
        <v>7.9361920956418199</v>
      </c>
      <c r="N313" s="147">
        <v>1006.33351862387</v>
      </c>
      <c r="O313" s="140">
        <v>7.8616629546843106E-2</v>
      </c>
    </row>
    <row r="314" spans="1:15" x14ac:dyDescent="0.45">
      <c r="A314" s="145"/>
      <c r="B314" s="145" t="s">
        <v>784</v>
      </c>
      <c r="C314" s="146">
        <v>11.311241925921999</v>
      </c>
      <c r="D314" s="147">
        <v>1.56863353935302</v>
      </c>
      <c r="E314" s="147">
        <v>0.160295771640589</v>
      </c>
      <c r="F314" s="147">
        <v>9.3459595189798002</v>
      </c>
      <c r="G314" s="147">
        <v>0</v>
      </c>
      <c r="H314" s="147">
        <v>0</v>
      </c>
      <c r="I314" s="147">
        <v>0</v>
      </c>
      <c r="J314" s="147">
        <v>0.328787724629927</v>
      </c>
      <c r="K314" s="147">
        <v>0</v>
      </c>
      <c r="L314" s="147">
        <v>7.1749164707010496E-2</v>
      </c>
      <c r="M314" s="147">
        <v>0.10812042071779999</v>
      </c>
      <c r="N314" s="147">
        <v>11.583546140028099</v>
      </c>
      <c r="O314" s="140">
        <v>2.4073768016765799E-2</v>
      </c>
    </row>
    <row r="315" spans="1:15" x14ac:dyDescent="0.45">
      <c r="A315" s="145"/>
      <c r="B315" s="145" t="s">
        <v>503</v>
      </c>
      <c r="C315" s="146">
        <v>163.150322929048</v>
      </c>
      <c r="D315" s="147">
        <v>43.381457107784101</v>
      </c>
      <c r="E315" s="147">
        <v>3.72200971177715</v>
      </c>
      <c r="F315" s="147">
        <v>111.71934662056699</v>
      </c>
      <c r="G315" s="147">
        <v>4.0670476935216104</v>
      </c>
      <c r="H315" s="147">
        <v>5.7642193905161196</v>
      </c>
      <c r="I315" s="147">
        <v>0.49766561834300999</v>
      </c>
      <c r="J315" s="147">
        <v>9.9750000000000005E-2</v>
      </c>
      <c r="K315" s="147">
        <v>0</v>
      </c>
      <c r="L315" s="147">
        <v>0.33089139278491497</v>
      </c>
      <c r="M315" s="147">
        <v>2.5105169542354302</v>
      </c>
      <c r="N315" s="147">
        <v>172.09290448952899</v>
      </c>
      <c r="O315" s="140">
        <v>5.4811914557900701E-2</v>
      </c>
    </row>
    <row r="316" spans="1:15" x14ac:dyDescent="0.45">
      <c r="A316" s="145"/>
      <c r="B316" s="145" t="s">
        <v>785</v>
      </c>
      <c r="C316" s="146">
        <v>14.6949807024329</v>
      </c>
      <c r="D316" s="147">
        <v>4.41011280864286</v>
      </c>
      <c r="E316" s="147">
        <v>0.438488607778799</v>
      </c>
      <c r="F316" s="147">
        <v>9.2294763951638998</v>
      </c>
      <c r="G316" s="147">
        <v>0</v>
      </c>
      <c r="H316" s="147">
        <v>0</v>
      </c>
      <c r="I316" s="147">
        <v>0</v>
      </c>
      <c r="J316" s="147">
        <v>1.4073984327289999</v>
      </c>
      <c r="K316" s="147">
        <v>0</v>
      </c>
      <c r="L316" s="147">
        <v>0.19626962720011801</v>
      </c>
      <c r="M316" s="147">
        <v>0.29576309175453203</v>
      </c>
      <c r="N316" s="147">
        <v>15.9775089632692</v>
      </c>
      <c r="O316" s="140">
        <v>8.7276620963778806E-2</v>
      </c>
    </row>
    <row r="317" spans="1:15" x14ac:dyDescent="0.45">
      <c r="A317" s="145"/>
      <c r="B317" s="145" t="s">
        <v>505</v>
      </c>
      <c r="C317" s="146">
        <v>165.40903042804501</v>
      </c>
      <c r="D317" s="147">
        <v>36.789016973413702</v>
      </c>
      <c r="E317" s="147">
        <v>3.3002356272420501</v>
      </c>
      <c r="F317" s="147">
        <v>119.039695279566</v>
      </c>
      <c r="G317" s="147">
        <v>5.3954893992549504</v>
      </c>
      <c r="H317" s="147">
        <v>6.0141915279912199</v>
      </c>
      <c r="I317" s="147">
        <v>0.51924742846770999</v>
      </c>
      <c r="J317" s="147">
        <v>3.16067934926672</v>
      </c>
      <c r="K317" s="147">
        <v>0</v>
      </c>
      <c r="L317" s="147">
        <v>0.30153746944323501</v>
      </c>
      <c r="M317" s="147">
        <v>2.22602792960982</v>
      </c>
      <c r="N317" s="147">
        <v>176.74612098425499</v>
      </c>
      <c r="O317" s="140">
        <v>6.8539731639030196E-2</v>
      </c>
    </row>
    <row r="318" spans="1:15" x14ac:dyDescent="0.45">
      <c r="A318" s="145"/>
      <c r="B318" s="145" t="s">
        <v>507</v>
      </c>
      <c r="C318" s="146">
        <v>194.33855184792799</v>
      </c>
      <c r="D318" s="147">
        <v>70.243526315816098</v>
      </c>
      <c r="E318" s="147">
        <v>5.7539196451416199</v>
      </c>
      <c r="F318" s="147">
        <v>103.050995015759</v>
      </c>
      <c r="G318" s="147">
        <v>12.585187834245801</v>
      </c>
      <c r="H318" s="147">
        <v>12.5891248779636</v>
      </c>
      <c r="I318" s="147">
        <v>0.77897439465439</v>
      </c>
      <c r="J318" s="147">
        <v>0.79071531986006205</v>
      </c>
      <c r="K318" s="147">
        <v>0</v>
      </c>
      <c r="L318" s="147">
        <v>0.37602232008876002</v>
      </c>
      <c r="M318" s="147">
        <v>3.88105187320427</v>
      </c>
      <c r="N318" s="147">
        <v>210.04951759673301</v>
      </c>
      <c r="O318" s="140">
        <v>8.0843278903811405E-2</v>
      </c>
    </row>
    <row r="319" spans="1:15" x14ac:dyDescent="0.45">
      <c r="A319" s="145"/>
      <c r="B319" s="145" t="s">
        <v>786</v>
      </c>
      <c r="C319" s="146">
        <v>7.60706240427709</v>
      </c>
      <c r="D319" s="147">
        <v>2.53315439999438</v>
      </c>
      <c r="E319" s="147">
        <v>0.239005640630431</v>
      </c>
      <c r="F319" s="147">
        <v>4.3551503793581503</v>
      </c>
      <c r="G319" s="147">
        <v>0</v>
      </c>
      <c r="H319" s="147">
        <v>0</v>
      </c>
      <c r="I319" s="147">
        <v>0</v>
      </c>
      <c r="J319" s="147">
        <v>0.91706936945068995</v>
      </c>
      <c r="K319" s="147">
        <v>0</v>
      </c>
      <c r="L319" s="147">
        <v>0.106980083753834</v>
      </c>
      <c r="M319" s="147">
        <v>0.16121069529010901</v>
      </c>
      <c r="N319" s="147">
        <v>8.3125705684775895</v>
      </c>
      <c r="O319" s="140">
        <v>9.2743838121248007E-2</v>
      </c>
    </row>
    <row r="320" spans="1:15" x14ac:dyDescent="0.45">
      <c r="A320" s="145"/>
      <c r="B320" s="145" t="s">
        <v>787</v>
      </c>
      <c r="C320" s="146">
        <v>10.906457578986601</v>
      </c>
      <c r="D320" s="147">
        <v>1.4593926161559601</v>
      </c>
      <c r="E320" s="147">
        <v>0.14913264294482201</v>
      </c>
      <c r="F320" s="147">
        <v>8.9347030278906594</v>
      </c>
      <c r="G320" s="147">
        <v>0</v>
      </c>
      <c r="H320" s="147">
        <v>0</v>
      </c>
      <c r="I320" s="147">
        <v>0</v>
      </c>
      <c r="J320" s="147">
        <v>0.61815580451187202</v>
      </c>
      <c r="K320" s="147">
        <v>0</v>
      </c>
      <c r="L320" s="147">
        <v>6.6752494169485199E-2</v>
      </c>
      <c r="M320" s="147">
        <v>0.100590819909471</v>
      </c>
      <c r="N320" s="147">
        <v>11.328727405582301</v>
      </c>
      <c r="O320" s="140">
        <v>3.8717413379872702E-2</v>
      </c>
    </row>
    <row r="321" spans="1:15" x14ac:dyDescent="0.45">
      <c r="A321" s="145"/>
      <c r="B321" s="145" t="s">
        <v>788</v>
      </c>
      <c r="C321" s="146">
        <v>14.1589295470195</v>
      </c>
      <c r="D321" s="147">
        <v>3.39433459119837</v>
      </c>
      <c r="E321" s="147">
        <v>0.34686079881666798</v>
      </c>
      <c r="F321" s="147">
        <v>9.0013119514609894</v>
      </c>
      <c r="G321" s="147">
        <v>0</v>
      </c>
      <c r="H321" s="147">
        <v>0</v>
      </c>
      <c r="I321" s="147">
        <v>0</v>
      </c>
      <c r="J321" s="147">
        <v>1.2701962871191801</v>
      </c>
      <c r="K321" s="147">
        <v>5.0580472521504397E-2</v>
      </c>
      <c r="L321" s="147">
        <v>0.15525657557897399</v>
      </c>
      <c r="M321" s="147">
        <v>0.23395958355548599</v>
      </c>
      <c r="N321" s="147">
        <v>14.452500260251201</v>
      </c>
      <c r="O321" s="140">
        <v>2.0733962426806599E-2</v>
      </c>
    </row>
    <row r="322" spans="1:15" x14ac:dyDescent="0.45">
      <c r="A322" s="145"/>
      <c r="B322" s="145" t="s">
        <v>789</v>
      </c>
      <c r="C322" s="146">
        <v>142.50711613698701</v>
      </c>
      <c r="D322" s="147">
        <v>49.0766233399481</v>
      </c>
      <c r="E322" s="147">
        <v>3.9594449961364702</v>
      </c>
      <c r="F322" s="147">
        <v>78.106237408167502</v>
      </c>
      <c r="G322" s="147">
        <v>7.8235618114023504</v>
      </c>
      <c r="H322" s="147">
        <v>8.1236904996851091</v>
      </c>
      <c r="I322" s="147">
        <v>0.52264610380201004</v>
      </c>
      <c r="J322" s="147">
        <v>3.7210819656498502</v>
      </c>
      <c r="K322" s="147">
        <v>0</v>
      </c>
      <c r="L322" s="147">
        <v>0.22991491400372399</v>
      </c>
      <c r="M322" s="147">
        <v>2.6706684171626298</v>
      </c>
      <c r="N322" s="147">
        <v>154.233869455958</v>
      </c>
      <c r="O322" s="140">
        <v>8.2288896420430704E-2</v>
      </c>
    </row>
    <row r="323" spans="1:15" x14ac:dyDescent="0.45">
      <c r="A323" s="145"/>
      <c r="B323" s="145" t="s">
        <v>790</v>
      </c>
      <c r="C323" s="146">
        <v>15.404299253769199</v>
      </c>
      <c r="D323" s="147">
        <v>5.5039360869010601</v>
      </c>
      <c r="E323" s="147">
        <v>0.51704444516927905</v>
      </c>
      <c r="F323" s="147">
        <v>8.9679757369836199</v>
      </c>
      <c r="G323" s="147">
        <v>0</v>
      </c>
      <c r="H323" s="147">
        <v>0</v>
      </c>
      <c r="I323" s="147">
        <v>0</v>
      </c>
      <c r="J323" s="147">
        <v>1.8499810495079101</v>
      </c>
      <c r="K323" s="147">
        <v>0</v>
      </c>
      <c r="L323" s="147">
        <v>0.23143160095617901</v>
      </c>
      <c r="M323" s="147">
        <v>0.34874942605776899</v>
      </c>
      <c r="N323" s="147">
        <v>17.4191183455758</v>
      </c>
      <c r="O323" s="140">
        <v>0.13079589396535499</v>
      </c>
    </row>
    <row r="324" spans="1:15" x14ac:dyDescent="0.45">
      <c r="A324" s="145"/>
      <c r="B324" s="145" t="s">
        <v>791</v>
      </c>
      <c r="C324" s="146">
        <v>13.4731134160377</v>
      </c>
      <c r="D324" s="147">
        <v>2.3816598270409499</v>
      </c>
      <c r="E324" s="147">
        <v>0.24337743022352801</v>
      </c>
      <c r="F324" s="147">
        <v>8.2028723566391495</v>
      </c>
      <c r="G324" s="147">
        <v>0</v>
      </c>
      <c r="H324" s="147">
        <v>0</v>
      </c>
      <c r="I324" s="147">
        <v>0</v>
      </c>
      <c r="J324" s="147">
        <v>2.1047225522898598</v>
      </c>
      <c r="K324" s="147">
        <v>0</v>
      </c>
      <c r="L324" s="147">
        <v>0.37670049320874999</v>
      </c>
      <c r="M324" s="147">
        <v>0.16415945266578699</v>
      </c>
      <c r="N324" s="147">
        <v>13.473492112068</v>
      </c>
      <c r="O324" s="140">
        <v>2.8107536740540299E-5</v>
      </c>
    </row>
    <row r="325" spans="1:15" x14ac:dyDescent="0.45">
      <c r="A325" s="145"/>
      <c r="B325" s="145" t="s">
        <v>792</v>
      </c>
      <c r="C325" s="146">
        <v>10.001233871506599</v>
      </c>
      <c r="D325" s="147">
        <v>1.8705173619006501</v>
      </c>
      <c r="E325" s="147">
        <v>0.18869324641393101</v>
      </c>
      <c r="F325" s="147">
        <v>4.8591259148854196</v>
      </c>
      <c r="G325" s="147">
        <v>0</v>
      </c>
      <c r="H325" s="147">
        <v>0</v>
      </c>
      <c r="I325" s="147">
        <v>0</v>
      </c>
      <c r="J325" s="147">
        <v>1.63309373402335</v>
      </c>
      <c r="K325" s="147">
        <v>1.4458985567301E-2</v>
      </c>
      <c r="L325" s="147">
        <v>1.30836354995792</v>
      </c>
      <c r="M325" s="147">
        <v>0.12727468608675399</v>
      </c>
      <c r="N325" s="147">
        <v>10.0015274788353</v>
      </c>
      <c r="O325" s="140">
        <v>2.9357110583605499E-5</v>
      </c>
    </row>
    <row r="326" spans="1:15" x14ac:dyDescent="0.45">
      <c r="A326" s="145"/>
      <c r="B326" s="145" t="s">
        <v>793</v>
      </c>
      <c r="C326" s="146">
        <v>16.493126830621801</v>
      </c>
      <c r="D326" s="147">
        <v>5.1572603339746399</v>
      </c>
      <c r="E326" s="147">
        <v>0.516526304705058</v>
      </c>
      <c r="F326" s="147">
        <v>11.0897875983924</v>
      </c>
      <c r="G326" s="147">
        <v>0</v>
      </c>
      <c r="H326" s="147">
        <v>0</v>
      </c>
      <c r="I326" s="147">
        <v>0</v>
      </c>
      <c r="J326" s="147">
        <v>0.54893199111579505</v>
      </c>
      <c r="K326" s="147">
        <v>0</v>
      </c>
      <c r="L326" s="147">
        <v>0.231199678771776</v>
      </c>
      <c r="M326" s="147">
        <v>0.34839996355165498</v>
      </c>
      <c r="N326" s="147">
        <v>17.892105870511301</v>
      </c>
      <c r="O326" s="140">
        <v>8.4821941543075999E-2</v>
      </c>
    </row>
    <row r="327" spans="1:15" x14ac:dyDescent="0.45">
      <c r="A327" s="145"/>
      <c r="B327" s="145" t="s">
        <v>794</v>
      </c>
      <c r="C327" s="146">
        <v>9.5423665631119192</v>
      </c>
      <c r="D327" s="147">
        <v>1.9951165964887401</v>
      </c>
      <c r="E327" s="147">
        <v>0.20387728957808901</v>
      </c>
      <c r="F327" s="147">
        <v>7.37062330767312</v>
      </c>
      <c r="G327" s="147">
        <v>0</v>
      </c>
      <c r="H327" s="147">
        <v>0</v>
      </c>
      <c r="I327" s="147">
        <v>0</v>
      </c>
      <c r="J327" s="147">
        <v>0.22049386726248499</v>
      </c>
      <c r="K327" s="147">
        <v>0</v>
      </c>
      <c r="L327" s="147">
        <v>9.1256463475228006E-2</v>
      </c>
      <c r="M327" s="147">
        <v>0.13751641228421199</v>
      </c>
      <c r="N327" s="147">
        <v>10.018883936761901</v>
      </c>
      <c r="O327" s="140">
        <v>4.9937022487904298E-2</v>
      </c>
    </row>
    <row r="328" spans="1:15" x14ac:dyDescent="0.45">
      <c r="A328" s="145"/>
      <c r="B328" s="145" t="s">
        <v>511</v>
      </c>
      <c r="C328" s="146">
        <v>124.968891233406</v>
      </c>
      <c r="D328" s="147">
        <v>40.263458618096699</v>
      </c>
      <c r="E328" s="147">
        <v>3.3939093809094101</v>
      </c>
      <c r="F328" s="147">
        <v>73.436029354193195</v>
      </c>
      <c r="G328" s="147">
        <v>5.56946027712819</v>
      </c>
      <c r="H328" s="147">
        <v>6.36238939408475</v>
      </c>
      <c r="I328" s="147">
        <v>0.44158789780645802</v>
      </c>
      <c r="J328" s="147">
        <v>1.31320797298874</v>
      </c>
      <c r="K328" s="147">
        <v>0</v>
      </c>
      <c r="L328" s="147">
        <v>0.25622156685217801</v>
      </c>
      <c r="M328" s="147">
        <v>2.2892114127552001</v>
      </c>
      <c r="N328" s="147">
        <v>133.325475874815</v>
      </c>
      <c r="O328" s="140">
        <v>6.6869318907542205E-2</v>
      </c>
    </row>
    <row r="329" spans="1:15" x14ac:dyDescent="0.45">
      <c r="A329" s="145"/>
      <c r="B329" s="145" t="s">
        <v>795</v>
      </c>
      <c r="C329" s="146">
        <v>16.573776062685901</v>
      </c>
      <c r="D329" s="147">
        <v>2.3021176858166901</v>
      </c>
      <c r="E329" s="147">
        <v>0.235249165332757</v>
      </c>
      <c r="F329" s="147">
        <v>11.678168206888</v>
      </c>
      <c r="G329" s="147">
        <v>0</v>
      </c>
      <c r="H329" s="147">
        <v>0</v>
      </c>
      <c r="I329" s="147">
        <v>0</v>
      </c>
      <c r="J329" s="147">
        <v>1.1939471835652999</v>
      </c>
      <c r="K329" s="147">
        <v>0</v>
      </c>
      <c r="L329" s="147">
        <v>1.0059829272507901</v>
      </c>
      <c r="M329" s="147">
        <v>0.15867694237365301</v>
      </c>
      <c r="N329" s="147">
        <v>16.5741421112272</v>
      </c>
      <c r="O329" s="140">
        <v>2.2086007431143501E-5</v>
      </c>
    </row>
    <row r="330" spans="1:15" x14ac:dyDescent="0.45">
      <c r="A330" s="145"/>
      <c r="B330" s="145" t="s">
        <v>513</v>
      </c>
      <c r="C330" s="146">
        <v>130.87605525160899</v>
      </c>
      <c r="D330" s="147">
        <v>39.306013176546699</v>
      </c>
      <c r="E330" s="147">
        <v>3.3257856380301698</v>
      </c>
      <c r="F330" s="147">
        <v>77.455421828088404</v>
      </c>
      <c r="G330" s="147">
        <v>8.8375720425296294</v>
      </c>
      <c r="H330" s="147">
        <v>8.8867625986246299</v>
      </c>
      <c r="I330" s="147">
        <v>0.55929132404155701</v>
      </c>
      <c r="J330" s="147">
        <v>2.6786809340702999E-2</v>
      </c>
      <c r="K330" s="147">
        <v>0</v>
      </c>
      <c r="L330" s="147">
        <v>0.19108097346303199</v>
      </c>
      <c r="M330" s="147">
        <v>2.2432615225635701</v>
      </c>
      <c r="N330" s="147">
        <v>140.83197591322801</v>
      </c>
      <c r="O330" s="140">
        <v>7.6071368765504604E-2</v>
      </c>
    </row>
    <row r="331" spans="1:15" x14ac:dyDescent="0.45">
      <c r="A331" s="145"/>
      <c r="B331" s="145" t="s">
        <v>796</v>
      </c>
      <c r="C331" s="146">
        <v>7.9873404944694597</v>
      </c>
      <c r="D331" s="147">
        <v>2.5184825522898602</v>
      </c>
      <c r="E331" s="147">
        <v>0.24330148131968901</v>
      </c>
      <c r="F331" s="147">
        <v>4.3220457048864898</v>
      </c>
      <c r="G331" s="147">
        <v>0</v>
      </c>
      <c r="H331" s="147">
        <v>0</v>
      </c>
      <c r="I331" s="147">
        <v>0</v>
      </c>
      <c r="J331" s="147">
        <v>0.27486825614807697</v>
      </c>
      <c r="K331" s="147">
        <v>0.49730019318841201</v>
      </c>
      <c r="L331" s="147">
        <v>0.10890292287811899</v>
      </c>
      <c r="M331" s="147">
        <v>0.16410825491117001</v>
      </c>
      <c r="N331" s="147">
        <v>8.1290093656218207</v>
      </c>
      <c r="O331" s="140">
        <v>1.7736676087672699E-2</v>
      </c>
    </row>
    <row r="332" spans="1:15" x14ac:dyDescent="0.45">
      <c r="A332" s="145"/>
      <c r="B332" s="145" t="s">
        <v>515</v>
      </c>
      <c r="C332" s="146">
        <v>313.23907472605299</v>
      </c>
      <c r="D332" s="147">
        <v>146.57818969777401</v>
      </c>
      <c r="E332" s="147">
        <v>11.398023558221301</v>
      </c>
      <c r="F332" s="147">
        <v>121.93665766093</v>
      </c>
      <c r="G332" s="147">
        <v>16.810320918841999</v>
      </c>
      <c r="H332" s="147">
        <v>16.601617939591598</v>
      </c>
      <c r="I332" s="147">
        <v>0.98885108009935496</v>
      </c>
      <c r="J332" s="147">
        <v>16.262772897744501</v>
      </c>
      <c r="K332" s="147">
        <v>0</v>
      </c>
      <c r="L332" s="147">
        <v>1.5084289284324399</v>
      </c>
      <c r="M332" s="147">
        <v>7.6880324491450596</v>
      </c>
      <c r="N332" s="147">
        <v>339.77289513078</v>
      </c>
      <c r="O332" s="140">
        <v>8.4707887826360503E-2</v>
      </c>
    </row>
    <row r="333" spans="1:15" x14ac:dyDescent="0.45">
      <c r="A333" s="145"/>
      <c r="B333" s="145" t="s">
        <v>517</v>
      </c>
      <c r="C333" s="146">
        <v>166.536421444708</v>
      </c>
      <c r="D333" s="147">
        <v>42.002416779505403</v>
      </c>
      <c r="E333" s="147">
        <v>3.72209375135429</v>
      </c>
      <c r="F333" s="147">
        <v>110.513598892837</v>
      </c>
      <c r="G333" s="147">
        <v>8.2244151166132706</v>
      </c>
      <c r="H333" s="147">
        <v>8.9894792874125908</v>
      </c>
      <c r="I333" s="147">
        <v>0.63835066577451804</v>
      </c>
      <c r="J333" s="147">
        <v>1.29217260016452</v>
      </c>
      <c r="K333" s="147">
        <v>0</v>
      </c>
      <c r="L333" s="147">
        <v>0.28554932911108699</v>
      </c>
      <c r="M333" s="147">
        <v>2.5105736374637599</v>
      </c>
      <c r="N333" s="147">
        <v>178.17865006023601</v>
      </c>
      <c r="O333" s="140">
        <v>6.9908002793211299E-2</v>
      </c>
    </row>
    <row r="334" spans="1:15" x14ac:dyDescent="0.45">
      <c r="A334" s="145"/>
      <c r="B334" s="145" t="s">
        <v>797</v>
      </c>
      <c r="C334" s="146">
        <v>12.0233658319061</v>
      </c>
      <c r="D334" s="147">
        <v>2.3750613058257302</v>
      </c>
      <c r="E334" s="147">
        <v>0.242703139490939</v>
      </c>
      <c r="F334" s="147">
        <v>8.8359595360181107</v>
      </c>
      <c r="G334" s="147">
        <v>0</v>
      </c>
      <c r="H334" s="147">
        <v>0</v>
      </c>
      <c r="I334" s="147">
        <v>0</v>
      </c>
      <c r="J334" s="147">
        <v>1.14551953685716</v>
      </c>
      <c r="K334" s="147">
        <v>0</v>
      </c>
      <c r="L334" s="147">
        <v>0.108635102173985</v>
      </c>
      <c r="M334" s="147">
        <v>0.163704662759318</v>
      </c>
      <c r="N334" s="147">
        <v>12.871583283125201</v>
      </c>
      <c r="O334" s="140">
        <v>7.05474210032149E-2</v>
      </c>
    </row>
    <row r="335" spans="1:15" x14ac:dyDescent="0.45">
      <c r="A335" s="145"/>
      <c r="B335" s="145" t="s">
        <v>798</v>
      </c>
      <c r="C335" s="146">
        <v>50.0953692672024</v>
      </c>
      <c r="D335" s="147">
        <v>24.808586826111402</v>
      </c>
      <c r="E335" s="147">
        <v>1.5887921908893901</v>
      </c>
      <c r="F335" s="147">
        <v>25.4378788888367</v>
      </c>
      <c r="G335" s="147">
        <v>0</v>
      </c>
      <c r="H335" s="147">
        <v>0</v>
      </c>
      <c r="I335" s="147">
        <v>0</v>
      </c>
      <c r="J335" s="147">
        <v>0</v>
      </c>
      <c r="K335" s="147">
        <v>0</v>
      </c>
      <c r="L335" s="147">
        <v>0</v>
      </c>
      <c r="M335" s="147">
        <v>1.07164945774831</v>
      </c>
      <c r="N335" s="147">
        <v>52.906907363585802</v>
      </c>
      <c r="O335" s="140">
        <v>5.6123712381218799E-2</v>
      </c>
    </row>
    <row r="336" spans="1:15" x14ac:dyDescent="0.45">
      <c r="A336" s="145"/>
      <c r="B336" s="145" t="s">
        <v>799</v>
      </c>
      <c r="C336" s="146">
        <v>11.343006544036299</v>
      </c>
      <c r="D336" s="147">
        <v>1.5525259930908799</v>
      </c>
      <c r="E336" s="147">
        <v>0.15864977116245799</v>
      </c>
      <c r="F336" s="147">
        <v>6.4754028237003203</v>
      </c>
      <c r="G336" s="147">
        <v>0</v>
      </c>
      <c r="H336" s="147">
        <v>0</v>
      </c>
      <c r="I336" s="147">
        <v>0</v>
      </c>
      <c r="J336" s="147">
        <v>1.3429249266133401</v>
      </c>
      <c r="K336" s="147">
        <v>0.29326966204963201</v>
      </c>
      <c r="L336" s="147">
        <v>1.4134700472252499</v>
      </c>
      <c r="M336" s="147">
        <v>0.107010179754532</v>
      </c>
      <c r="N336" s="147">
        <v>11.3432534035964</v>
      </c>
      <c r="O336" s="140">
        <v>2.1763150641840298E-5</v>
      </c>
    </row>
    <row r="337" spans="1:15" x14ac:dyDescent="0.45">
      <c r="A337" s="145"/>
      <c r="B337" s="145" t="s">
        <v>800</v>
      </c>
      <c r="C337" s="146">
        <v>14.971337080597401</v>
      </c>
      <c r="D337" s="147">
        <v>2.3704235945705499</v>
      </c>
      <c r="E337" s="147">
        <v>0.24222922032363201</v>
      </c>
      <c r="F337" s="147">
        <v>8.0841409719344206</v>
      </c>
      <c r="G337" s="147">
        <v>0</v>
      </c>
      <c r="H337" s="147">
        <v>0</v>
      </c>
      <c r="I337" s="147">
        <v>0</v>
      </c>
      <c r="J337" s="147">
        <v>3.3805304724789602</v>
      </c>
      <c r="K337" s="147">
        <v>9.5512712780159003E-3</v>
      </c>
      <c r="L337" s="147">
        <v>0.72145346740503402</v>
      </c>
      <c r="M337" s="147">
        <v>0.16338499205007201</v>
      </c>
      <c r="N337" s="147">
        <v>14.971713990040699</v>
      </c>
      <c r="O337" s="140">
        <v>2.5175402919908099E-5</v>
      </c>
    </row>
    <row r="338" spans="1:15" x14ac:dyDescent="0.45">
      <c r="A338" s="145"/>
      <c r="B338" s="145" t="s">
        <v>519</v>
      </c>
      <c r="C338" s="146">
        <v>279.41701584893201</v>
      </c>
      <c r="D338" s="147">
        <v>86.965711021949204</v>
      </c>
      <c r="E338" s="147">
        <v>7.3724957626518499</v>
      </c>
      <c r="F338" s="147">
        <v>161.61799252191</v>
      </c>
      <c r="G338" s="147">
        <v>17.422475334683298</v>
      </c>
      <c r="H338" s="147">
        <v>17.386548487178501</v>
      </c>
      <c r="I338" s="147">
        <v>1.1129909368578801</v>
      </c>
      <c r="J338" s="147">
        <v>5.10397661901421</v>
      </c>
      <c r="K338" s="147">
        <v>0</v>
      </c>
      <c r="L338" s="147">
        <v>0.461409054078118</v>
      </c>
      <c r="M338" s="147">
        <v>4.9727907750117799</v>
      </c>
      <c r="N338" s="147">
        <v>302.41639051333499</v>
      </c>
      <c r="O338" s="140">
        <v>8.2312004494522695E-2</v>
      </c>
    </row>
    <row r="339" spans="1:15" x14ac:dyDescent="0.45">
      <c r="A339" s="145"/>
      <c r="B339" s="145" t="s">
        <v>521</v>
      </c>
      <c r="C339" s="146">
        <v>255.69151256894801</v>
      </c>
      <c r="D339" s="147">
        <v>93.252189992217197</v>
      </c>
      <c r="E339" s="147">
        <v>7.6409830125466396</v>
      </c>
      <c r="F339" s="147">
        <v>137.37111580995801</v>
      </c>
      <c r="G339" s="147">
        <v>14.1810013503012</v>
      </c>
      <c r="H339" s="147">
        <v>15.2106769841486</v>
      </c>
      <c r="I339" s="147">
        <v>0.96648172867248106</v>
      </c>
      <c r="J339" s="147">
        <v>0.45038838172831802</v>
      </c>
      <c r="K339" s="147">
        <v>0</v>
      </c>
      <c r="L339" s="147">
        <v>0.471526102583741</v>
      </c>
      <c r="M339" s="147">
        <v>5.1538870060625301</v>
      </c>
      <c r="N339" s="147">
        <v>274.69825036821902</v>
      </c>
      <c r="O339" s="140">
        <v>7.4334644933301094E-2</v>
      </c>
    </row>
    <row r="340" spans="1:15" x14ac:dyDescent="0.45">
      <c r="A340" s="145"/>
      <c r="B340" s="145" t="s">
        <v>523</v>
      </c>
      <c r="C340" s="146">
        <v>227.58069141523799</v>
      </c>
      <c r="D340" s="147">
        <v>89.646806955498903</v>
      </c>
      <c r="E340" s="147">
        <v>7.1702629158506497</v>
      </c>
      <c r="F340" s="147">
        <v>119.628752111922</v>
      </c>
      <c r="G340" s="147">
        <v>9.4863871729603702</v>
      </c>
      <c r="H340" s="147">
        <v>10.8182224562504</v>
      </c>
      <c r="I340" s="147">
        <v>0.73486710460262905</v>
      </c>
      <c r="J340" s="147">
        <v>2.2499901407419598</v>
      </c>
      <c r="K340" s="147">
        <v>0</v>
      </c>
      <c r="L340" s="147">
        <v>0.67441079827024997</v>
      </c>
      <c r="M340" s="147">
        <v>4.8363835633423804</v>
      </c>
      <c r="N340" s="147">
        <v>245.24608321943899</v>
      </c>
      <c r="O340" s="140">
        <v>7.7622542116149398E-2</v>
      </c>
    </row>
    <row r="341" spans="1:15" x14ac:dyDescent="0.45">
      <c r="A341" s="145"/>
      <c r="B341" s="145" t="s">
        <v>525</v>
      </c>
      <c r="C341" s="146">
        <v>204.90261790676001</v>
      </c>
      <c r="D341" s="147">
        <v>98.218062061284698</v>
      </c>
      <c r="E341" s="147">
        <v>7.5540265830143198</v>
      </c>
      <c r="F341" s="147">
        <v>68.517712639967598</v>
      </c>
      <c r="G341" s="147">
        <v>16.9852199835384</v>
      </c>
      <c r="H341" s="147">
        <v>16.6340301302792</v>
      </c>
      <c r="I341" s="147">
        <v>0.87578280605388603</v>
      </c>
      <c r="J341" s="147">
        <v>4.7636651826009802</v>
      </c>
      <c r="K341" s="147">
        <v>0</v>
      </c>
      <c r="L341" s="147">
        <v>1.1882740998919701</v>
      </c>
      <c r="M341" s="147">
        <v>5.0952343980979098</v>
      </c>
      <c r="N341" s="147">
        <v>219.83200788472899</v>
      </c>
      <c r="O341" s="140">
        <v>7.2860904025944001E-2</v>
      </c>
    </row>
    <row r="342" spans="1:15" x14ac:dyDescent="0.45">
      <c r="A342" s="145"/>
      <c r="B342" s="145" t="s">
        <v>527</v>
      </c>
      <c r="C342" s="146">
        <v>154.34025712662799</v>
      </c>
      <c r="D342" s="147">
        <v>32.748915791179599</v>
      </c>
      <c r="E342" s="147">
        <v>3.20208510070862</v>
      </c>
      <c r="F342" s="147">
        <v>112.49056779844101</v>
      </c>
      <c r="G342" s="147">
        <v>6.2109149976658502</v>
      </c>
      <c r="H342" s="147">
        <v>7.1661244848530101</v>
      </c>
      <c r="I342" s="147">
        <v>0.55602272553676602</v>
      </c>
      <c r="J342" s="147">
        <v>0.70165800891246699</v>
      </c>
      <c r="K342" s="147">
        <v>0</v>
      </c>
      <c r="L342" s="147">
        <v>0.24841692465086601</v>
      </c>
      <c r="M342" s="147">
        <v>2.1598248192904999</v>
      </c>
      <c r="N342" s="147">
        <v>165.484530651239</v>
      </c>
      <c r="O342" s="140">
        <v>7.2205876367480895E-2</v>
      </c>
    </row>
    <row r="343" spans="1:15" x14ac:dyDescent="0.45">
      <c r="A343" s="145"/>
      <c r="B343" s="145" t="s">
        <v>801</v>
      </c>
      <c r="C343" s="146">
        <v>16.9318795093048</v>
      </c>
      <c r="D343" s="147">
        <v>3.4474174119873102</v>
      </c>
      <c r="E343" s="147">
        <v>0.35228523447667298</v>
      </c>
      <c r="F343" s="147">
        <v>10.320302752284499</v>
      </c>
      <c r="G343" s="147">
        <v>0</v>
      </c>
      <c r="H343" s="147">
        <v>0</v>
      </c>
      <c r="I343" s="147">
        <v>0</v>
      </c>
      <c r="J343" s="147">
        <v>2.6807327462144501</v>
      </c>
      <c r="K343" s="147">
        <v>0</v>
      </c>
      <c r="L343" s="147">
        <v>0.157684579285018</v>
      </c>
      <c r="M343" s="147">
        <v>0.23761842604507699</v>
      </c>
      <c r="N343" s="147">
        <v>17.196041150292999</v>
      </c>
      <c r="O343" s="140">
        <v>1.56014363817727E-2</v>
      </c>
    </row>
    <row r="344" spans="1:15" x14ac:dyDescent="0.45">
      <c r="A344" s="145"/>
      <c r="B344" s="145" t="s">
        <v>529</v>
      </c>
      <c r="C344" s="146">
        <v>420.78109087122903</v>
      </c>
      <c r="D344" s="147">
        <v>64.106199774073502</v>
      </c>
      <c r="E344" s="147">
        <v>6.5508944581080897</v>
      </c>
      <c r="F344" s="147">
        <v>345.68472457095498</v>
      </c>
      <c r="G344" s="147">
        <v>15.1332811662704</v>
      </c>
      <c r="H344" s="147">
        <v>17.470422055331799</v>
      </c>
      <c r="I344" s="147">
        <v>1.50834426677334</v>
      </c>
      <c r="J344" s="147">
        <v>2.44626517984522</v>
      </c>
      <c r="K344" s="147">
        <v>0</v>
      </c>
      <c r="L344" s="147">
        <v>0</v>
      </c>
      <c r="M344" s="147">
        <v>4.4186159701298298</v>
      </c>
      <c r="N344" s="147">
        <v>457.31874744148701</v>
      </c>
      <c r="O344" s="140">
        <v>8.6832933710511803E-2</v>
      </c>
    </row>
    <row r="345" spans="1:15" x14ac:dyDescent="0.45">
      <c r="A345" s="145"/>
      <c r="B345" s="145" t="s">
        <v>802</v>
      </c>
      <c r="C345" s="146">
        <v>12.7104144732691</v>
      </c>
      <c r="D345" s="147">
        <v>2.8395758030117899</v>
      </c>
      <c r="E345" s="147">
        <v>0.290171020228085</v>
      </c>
      <c r="F345" s="147">
        <v>9.3567838932009302</v>
      </c>
      <c r="G345" s="147">
        <v>0</v>
      </c>
      <c r="H345" s="147">
        <v>0</v>
      </c>
      <c r="I345" s="147">
        <v>0</v>
      </c>
      <c r="J345" s="147">
        <v>0.71754168016685804</v>
      </c>
      <c r="K345" s="147">
        <v>0</v>
      </c>
      <c r="L345" s="147">
        <v>0.129881955777472</v>
      </c>
      <c r="M345" s="147">
        <v>0.195722017192974</v>
      </c>
      <c r="N345" s="147">
        <v>13.5296763695781</v>
      </c>
      <c r="O345" s="140">
        <v>6.4455954448374903E-2</v>
      </c>
    </row>
    <row r="346" spans="1:15" x14ac:dyDescent="0.45">
      <c r="A346" s="145"/>
      <c r="B346" s="145" t="s">
        <v>803</v>
      </c>
      <c r="C346" s="146">
        <v>13.780356808067699</v>
      </c>
      <c r="D346" s="147">
        <v>2.00296258772436</v>
      </c>
      <c r="E346" s="147">
        <v>0.20467905696962799</v>
      </c>
      <c r="F346" s="147">
        <v>10.972082721645601</v>
      </c>
      <c r="G346" s="147">
        <v>0</v>
      </c>
      <c r="H346" s="147">
        <v>0</v>
      </c>
      <c r="I346" s="147">
        <v>0</v>
      </c>
      <c r="J346" s="147">
        <v>1.6133965840537601</v>
      </c>
      <c r="K346" s="147">
        <v>0</v>
      </c>
      <c r="L346" s="147">
        <v>9.1615338447705794E-2</v>
      </c>
      <c r="M346" s="147">
        <v>0.13805720433020899</v>
      </c>
      <c r="N346" s="147">
        <v>15.022793493171299</v>
      </c>
      <c r="O346" s="140">
        <v>9.0159979339302601E-2</v>
      </c>
    </row>
    <row r="347" spans="1:15" x14ac:dyDescent="0.45">
      <c r="A347" s="145"/>
      <c r="B347" s="145" t="s">
        <v>804</v>
      </c>
      <c r="C347" s="146">
        <v>17.9660296893259</v>
      </c>
      <c r="D347" s="147">
        <v>2.9533442510849199</v>
      </c>
      <c r="E347" s="147">
        <v>0.30179680835619099</v>
      </c>
      <c r="F347" s="147">
        <v>13.6167964956721</v>
      </c>
      <c r="G347" s="147">
        <v>0</v>
      </c>
      <c r="H347" s="147">
        <v>0</v>
      </c>
      <c r="I347" s="147">
        <v>0</v>
      </c>
      <c r="J347" s="147">
        <v>2.2448619936474299</v>
      </c>
      <c r="K347" s="147">
        <v>0.216766802130273</v>
      </c>
      <c r="L347" s="147">
        <v>0.13508571492039101</v>
      </c>
      <c r="M347" s="147">
        <v>0.203563659488494</v>
      </c>
      <c r="N347" s="147">
        <v>19.6722157252998</v>
      </c>
      <c r="O347" s="140">
        <v>9.4967339221732894E-2</v>
      </c>
    </row>
    <row r="348" spans="1:15" x14ac:dyDescent="0.45">
      <c r="A348" s="145"/>
      <c r="B348" s="145" t="s">
        <v>805</v>
      </c>
      <c r="C348" s="146">
        <v>13.3211029482366</v>
      </c>
      <c r="D348" s="147">
        <v>2.9113790621869202</v>
      </c>
      <c r="E348" s="147">
        <v>0.297508463004233</v>
      </c>
      <c r="F348" s="147">
        <v>9.9263465606714405</v>
      </c>
      <c r="G348" s="147">
        <v>0</v>
      </c>
      <c r="H348" s="147">
        <v>0</v>
      </c>
      <c r="I348" s="147">
        <v>0</v>
      </c>
      <c r="J348" s="147">
        <v>0.71201806256342703</v>
      </c>
      <c r="K348" s="147">
        <v>0</v>
      </c>
      <c r="L348" s="147">
        <v>0.13316623074546</v>
      </c>
      <c r="M348" s="147">
        <v>0.200671175506899</v>
      </c>
      <c r="N348" s="147">
        <v>14.181089554678399</v>
      </c>
      <c r="O348" s="140">
        <v>6.4558213368929293E-2</v>
      </c>
    </row>
    <row r="349" spans="1:15" x14ac:dyDescent="0.45">
      <c r="A349" s="145"/>
      <c r="B349" s="145" t="s">
        <v>531</v>
      </c>
      <c r="C349" s="146">
        <v>128.245539331884</v>
      </c>
      <c r="D349" s="147">
        <v>18.103720845294799</v>
      </c>
      <c r="E349" s="147">
        <v>1.8499858823986699</v>
      </c>
      <c r="F349" s="147">
        <v>111.120520083996</v>
      </c>
      <c r="G349" s="147">
        <v>0.80649945763162101</v>
      </c>
      <c r="H349" s="147">
        <v>3.9161164685321799</v>
      </c>
      <c r="I349" s="147">
        <v>0.338105908958167</v>
      </c>
      <c r="J349" s="147">
        <v>1.2047898234535299</v>
      </c>
      <c r="K349" s="147">
        <v>0</v>
      </c>
      <c r="L349" s="147">
        <v>0.20926456462846901</v>
      </c>
      <c r="M349" s="147">
        <v>1.2478261331277301</v>
      </c>
      <c r="N349" s="147">
        <v>138.79682916802099</v>
      </c>
      <c r="O349" s="140">
        <v>8.22741273583876E-2</v>
      </c>
    </row>
    <row r="350" spans="1:15" x14ac:dyDescent="0.45">
      <c r="A350" s="145"/>
      <c r="B350" s="145" t="s">
        <v>806</v>
      </c>
      <c r="C350" s="146">
        <v>7.4745613882773903</v>
      </c>
      <c r="D350" s="147">
        <v>1.6482179392734599</v>
      </c>
      <c r="E350" s="147">
        <v>0.168428354857726</v>
      </c>
      <c r="F350" s="147">
        <v>5.00975437404575</v>
      </c>
      <c r="G350" s="147">
        <v>0</v>
      </c>
      <c r="H350" s="147">
        <v>0</v>
      </c>
      <c r="I350" s="147">
        <v>0</v>
      </c>
      <c r="J350" s="147">
        <v>0.352083851814396</v>
      </c>
      <c r="K350" s="147">
        <v>0.48729639796638302</v>
      </c>
      <c r="L350" s="147">
        <v>7.5389348392253794E-2</v>
      </c>
      <c r="M350" s="147">
        <v>0.113605894426765</v>
      </c>
      <c r="N350" s="147">
        <v>7.8547761607767299</v>
      </c>
      <c r="O350" s="140">
        <v>5.0867837288171E-2</v>
      </c>
    </row>
    <row r="351" spans="1:15" x14ac:dyDescent="0.45">
      <c r="A351" s="145"/>
      <c r="B351" s="145" t="s">
        <v>807</v>
      </c>
      <c r="C351" s="146">
        <v>12.2781337274923</v>
      </c>
      <c r="D351" s="147">
        <v>3.3152612491420101</v>
      </c>
      <c r="E351" s="147">
        <v>0.33878043965639798</v>
      </c>
      <c r="F351" s="147">
        <v>8.1667947103444192</v>
      </c>
      <c r="G351" s="147">
        <v>0</v>
      </c>
      <c r="H351" s="147">
        <v>0</v>
      </c>
      <c r="I351" s="147">
        <v>0</v>
      </c>
      <c r="J351" s="147">
        <v>0.70282700590507796</v>
      </c>
      <c r="K351" s="147">
        <v>0</v>
      </c>
      <c r="L351" s="147">
        <v>0.151639767634794</v>
      </c>
      <c r="M351" s="147">
        <v>0.22850935559138699</v>
      </c>
      <c r="N351" s="147">
        <v>12.9038125282741</v>
      </c>
      <c r="O351" s="140">
        <v>5.0958786951535301E-2</v>
      </c>
    </row>
    <row r="352" spans="1:15" x14ac:dyDescent="0.45">
      <c r="A352" s="145"/>
      <c r="B352" s="145" t="s">
        <v>808</v>
      </c>
      <c r="C352" s="146">
        <v>11.23656335371</v>
      </c>
      <c r="D352" s="147">
        <v>3.0231747522851902</v>
      </c>
      <c r="E352" s="147">
        <v>0.30893265862795399</v>
      </c>
      <c r="F352" s="147">
        <v>6.9296553817184101</v>
      </c>
      <c r="G352" s="147">
        <v>0</v>
      </c>
      <c r="H352" s="147">
        <v>0</v>
      </c>
      <c r="I352" s="147">
        <v>0</v>
      </c>
      <c r="J352" s="147">
        <v>0.92439744080269803</v>
      </c>
      <c r="K352" s="147">
        <v>0.49766931808485598</v>
      </c>
      <c r="L352" s="147">
        <v>0.138279756105889</v>
      </c>
      <c r="M352" s="147">
        <v>0.20837684741100099</v>
      </c>
      <c r="N352" s="147">
        <v>12.030486155036</v>
      </c>
      <c r="O352" s="140">
        <v>7.0655304147231104E-2</v>
      </c>
    </row>
    <row r="353" spans="1:15" x14ac:dyDescent="0.45">
      <c r="A353" s="145"/>
      <c r="B353" s="145" t="s">
        <v>809</v>
      </c>
      <c r="C353" s="146">
        <v>99.800405600977996</v>
      </c>
      <c r="D353" s="147">
        <v>53.5902234389985</v>
      </c>
      <c r="E353" s="147">
        <v>3.4475565311907999</v>
      </c>
      <c r="F353" s="147">
        <v>49.047176987189701</v>
      </c>
      <c r="G353" s="147">
        <v>0</v>
      </c>
      <c r="H353" s="147">
        <v>0</v>
      </c>
      <c r="I353" s="147">
        <v>0</v>
      </c>
      <c r="J353" s="147">
        <v>0</v>
      </c>
      <c r="K353" s="147">
        <v>0</v>
      </c>
      <c r="L353" s="147">
        <v>0</v>
      </c>
      <c r="M353" s="147">
        <v>2.32539668685921</v>
      </c>
      <c r="N353" s="147">
        <v>108.410353644238</v>
      </c>
      <c r="O353" s="140">
        <v>8.6271673861572501E-2</v>
      </c>
    </row>
    <row r="354" spans="1:15" x14ac:dyDescent="0.45">
      <c r="A354" s="145"/>
      <c r="B354" s="145" t="s">
        <v>533</v>
      </c>
      <c r="C354" s="146">
        <v>297.15299721078497</v>
      </c>
      <c r="D354" s="147">
        <v>53.852893293198299</v>
      </c>
      <c r="E354" s="147">
        <v>5.1245906621760797</v>
      </c>
      <c r="F354" s="147">
        <v>224.99586982227399</v>
      </c>
      <c r="G354" s="147">
        <v>10.0690327188019</v>
      </c>
      <c r="H354" s="147">
        <v>11.3634140093778</v>
      </c>
      <c r="I354" s="147">
        <v>0.98213500506984697</v>
      </c>
      <c r="J354" s="147">
        <v>5.1521961268112504</v>
      </c>
      <c r="K354" s="147">
        <v>0.39277277289820101</v>
      </c>
      <c r="L354" s="147">
        <v>0.49568759930400202</v>
      </c>
      <c r="M354" s="147">
        <v>3.4565658792626199</v>
      </c>
      <c r="N354" s="147">
        <v>315.88515788917402</v>
      </c>
      <c r="O354" s="140">
        <v>6.3038774147387205E-2</v>
      </c>
    </row>
    <row r="355" spans="1:15" x14ac:dyDescent="0.45">
      <c r="A355" s="145"/>
      <c r="B355" s="145" t="s">
        <v>810</v>
      </c>
      <c r="C355" s="146">
        <v>9.7589978960021107</v>
      </c>
      <c r="D355" s="147">
        <v>2.22807622570134</v>
      </c>
      <c r="E355" s="147">
        <v>0.219337719036167</v>
      </c>
      <c r="F355" s="147">
        <v>5.2068036182150497</v>
      </c>
      <c r="G355" s="147">
        <v>0</v>
      </c>
      <c r="H355" s="147">
        <v>0</v>
      </c>
      <c r="I355" s="147">
        <v>0</v>
      </c>
      <c r="J355" s="147">
        <v>2.37810491689851</v>
      </c>
      <c r="K355" s="147">
        <v>0.13322538933490699</v>
      </c>
      <c r="L355" s="147">
        <v>9.8176626672715095E-2</v>
      </c>
      <c r="M355" s="147">
        <v>0.147944550010642</v>
      </c>
      <c r="N355" s="147">
        <v>10.411669045869299</v>
      </c>
      <c r="O355" s="140">
        <v>6.6878910808515907E-2</v>
      </c>
    </row>
    <row r="356" spans="1:15" x14ac:dyDescent="0.45">
      <c r="A356" s="145"/>
      <c r="B356" s="145" t="s">
        <v>811</v>
      </c>
      <c r="C356" s="146">
        <v>16.731552947522101</v>
      </c>
      <c r="D356" s="147">
        <v>4.7305854964747702</v>
      </c>
      <c r="E356" s="147">
        <v>0.462346428696426</v>
      </c>
      <c r="F356" s="147">
        <v>10.4264053074081</v>
      </c>
      <c r="G356" s="147">
        <v>0</v>
      </c>
      <c r="H356" s="147">
        <v>0</v>
      </c>
      <c r="I356" s="147">
        <v>0</v>
      </c>
      <c r="J356" s="147">
        <v>1.7561096042265001</v>
      </c>
      <c r="K356" s="147">
        <v>0.18141360064721601</v>
      </c>
      <c r="L356" s="147">
        <v>0.20694850353641001</v>
      </c>
      <c r="M356" s="147">
        <v>0.311855359394</v>
      </c>
      <c r="N356" s="147">
        <v>18.075664300383401</v>
      </c>
      <c r="O356" s="140">
        <v>8.0333926986757606E-2</v>
      </c>
    </row>
    <row r="357" spans="1:15" x14ac:dyDescent="0.45">
      <c r="A357" s="145"/>
      <c r="B357" s="145" t="s">
        <v>535</v>
      </c>
      <c r="C357" s="146">
        <v>633.39590288510794</v>
      </c>
      <c r="D357" s="147">
        <v>79.269441188738199</v>
      </c>
      <c r="E357" s="147">
        <v>8.1003981644539902</v>
      </c>
      <c r="F357" s="147">
        <v>530.69976677715397</v>
      </c>
      <c r="G357" s="147">
        <v>20.612666356172401</v>
      </c>
      <c r="H357" s="147">
        <v>25.8270412898164</v>
      </c>
      <c r="I357" s="147">
        <v>2.2298299743035601</v>
      </c>
      <c r="J357" s="147">
        <v>1.96021721379419</v>
      </c>
      <c r="K357" s="147">
        <v>0</v>
      </c>
      <c r="L357" s="147">
        <v>0</v>
      </c>
      <c r="M357" s="147">
        <v>5.4637651674415597</v>
      </c>
      <c r="N357" s="147">
        <v>674.16312613187404</v>
      </c>
      <c r="O357" s="140">
        <v>6.4362941189028994E-2</v>
      </c>
    </row>
    <row r="358" spans="1:15" x14ac:dyDescent="0.45">
      <c r="A358" s="145"/>
      <c r="B358" s="145" t="s">
        <v>812</v>
      </c>
      <c r="C358" s="146">
        <v>83.608052006310402</v>
      </c>
      <c r="D358" s="147">
        <v>38.783430286090301</v>
      </c>
      <c r="E358" s="147">
        <v>2.52811602853795</v>
      </c>
      <c r="F358" s="147">
        <v>47.691395799606099</v>
      </c>
      <c r="G358" s="147">
        <v>0</v>
      </c>
      <c r="H358" s="147">
        <v>0</v>
      </c>
      <c r="I358" s="147">
        <v>0</v>
      </c>
      <c r="J358" s="147">
        <v>0</v>
      </c>
      <c r="K358" s="147">
        <v>0</v>
      </c>
      <c r="L358" s="147">
        <v>0</v>
      </c>
      <c r="M358" s="147">
        <v>1.7052287959444301</v>
      </c>
      <c r="N358" s="147">
        <v>90.708170910178794</v>
      </c>
      <c r="O358" s="140">
        <v>8.4921472675053095E-2</v>
      </c>
    </row>
    <row r="359" spans="1:15" x14ac:dyDescent="0.45">
      <c r="A359" s="145"/>
      <c r="B359" s="145" t="s">
        <v>537</v>
      </c>
      <c r="C359" s="146">
        <v>225.65809035206701</v>
      </c>
      <c r="D359" s="147">
        <v>121.59814532918899</v>
      </c>
      <c r="E359" s="147">
        <v>9.2374773312475398</v>
      </c>
      <c r="F359" s="147">
        <v>64.850462127622194</v>
      </c>
      <c r="G359" s="147">
        <v>17.6490138672543</v>
      </c>
      <c r="H359" s="147">
        <v>17.246735748848401</v>
      </c>
      <c r="I359" s="147">
        <v>0.89313243064887804</v>
      </c>
      <c r="J359" s="147">
        <v>2.2504722499110099</v>
      </c>
      <c r="K359" s="147">
        <v>0</v>
      </c>
      <c r="L359" s="147">
        <v>1.69423396102015</v>
      </c>
      <c r="M359" s="147">
        <v>6.2307316172474696</v>
      </c>
      <c r="N359" s="147">
        <v>241.65040466298899</v>
      </c>
      <c r="O359" s="140">
        <v>7.0869669622619896E-2</v>
      </c>
    </row>
    <row r="360" spans="1:15" x14ac:dyDescent="0.45">
      <c r="A360" s="145"/>
      <c r="B360" s="145" t="s">
        <v>539</v>
      </c>
      <c r="C360" s="146">
        <v>250.429658200673</v>
      </c>
      <c r="D360" s="147">
        <v>87.205845735144607</v>
      </c>
      <c r="E360" s="147">
        <v>7.2149507604686001</v>
      </c>
      <c r="F360" s="147">
        <v>132.26081794798199</v>
      </c>
      <c r="G360" s="147">
        <v>16.763115106000399</v>
      </c>
      <c r="H360" s="147">
        <v>18.003553374798901</v>
      </c>
      <c r="I360" s="147">
        <v>1.0747503987682701</v>
      </c>
      <c r="J360" s="147">
        <v>3.1604677463081199</v>
      </c>
      <c r="K360" s="147">
        <v>0</v>
      </c>
      <c r="L360" s="147">
        <v>0.494818950877638</v>
      </c>
      <c r="M360" s="147">
        <v>4.8665258000131804</v>
      </c>
      <c r="N360" s="147">
        <v>271.04484582036201</v>
      </c>
      <c r="O360" s="140">
        <v>8.2319273874382301E-2</v>
      </c>
    </row>
    <row r="361" spans="1:15" x14ac:dyDescent="0.45">
      <c r="A361" s="145"/>
      <c r="B361" s="145" t="s">
        <v>541</v>
      </c>
      <c r="C361" s="146">
        <v>391.225690628341</v>
      </c>
      <c r="D361" s="147">
        <v>57.898867587783599</v>
      </c>
      <c r="E361" s="147">
        <v>5.9165786171717896</v>
      </c>
      <c r="F361" s="147">
        <v>311.323564745775</v>
      </c>
      <c r="G361" s="147">
        <v>10.2420973323827</v>
      </c>
      <c r="H361" s="147">
        <v>14.2530741426389</v>
      </c>
      <c r="I361" s="147">
        <v>1.2305680161469399</v>
      </c>
      <c r="J361" s="147">
        <v>6.67767526617987</v>
      </c>
      <c r="K361" s="147">
        <v>3.4798352704702902</v>
      </c>
      <c r="L361" s="147">
        <v>0.50817584245540004</v>
      </c>
      <c r="M361" s="147">
        <v>3.99076629692019</v>
      </c>
      <c r="N361" s="147">
        <v>415.52120311792402</v>
      </c>
      <c r="O361" s="140">
        <v>6.2101015019137701E-2</v>
      </c>
    </row>
    <row r="362" spans="1:15" x14ac:dyDescent="0.45">
      <c r="A362" s="145"/>
      <c r="B362" s="145" t="s">
        <v>813</v>
      </c>
      <c r="C362" s="146">
        <v>13.3661052711753</v>
      </c>
      <c r="D362" s="147">
        <v>2.2303985897379901</v>
      </c>
      <c r="E362" s="147">
        <v>0.22792032302846801</v>
      </c>
      <c r="F362" s="147">
        <v>8.9376000163868206</v>
      </c>
      <c r="G362" s="147">
        <v>0</v>
      </c>
      <c r="H362" s="147">
        <v>0</v>
      </c>
      <c r="I362" s="147">
        <v>0</v>
      </c>
      <c r="J362" s="147">
        <v>2.3266350978848398</v>
      </c>
      <c r="K362" s="147">
        <v>4.8595693022089298E-2</v>
      </c>
      <c r="L362" s="147">
        <v>0.10201824183926</v>
      </c>
      <c r="M362" s="147">
        <v>0.153733584790547</v>
      </c>
      <c r="N362" s="147">
        <v>14.02690154669</v>
      </c>
      <c r="O362" s="140">
        <v>4.9438206725764398E-2</v>
      </c>
    </row>
    <row r="363" spans="1:15" x14ac:dyDescent="0.45">
      <c r="A363" s="145"/>
      <c r="B363" s="145" t="s">
        <v>814</v>
      </c>
      <c r="C363" s="146">
        <v>98.412724449454601</v>
      </c>
      <c r="D363" s="147">
        <v>12.7296660282482</v>
      </c>
      <c r="E363" s="147">
        <v>1.3008211207636899</v>
      </c>
      <c r="F363" s="147">
        <v>82.641023575052799</v>
      </c>
      <c r="G363" s="147">
        <v>2.2563875786957199</v>
      </c>
      <c r="H363" s="147">
        <v>3.7250352083660201</v>
      </c>
      <c r="I363" s="147">
        <v>0.32160851628242498</v>
      </c>
      <c r="J363" s="147">
        <v>0.49671299764827598</v>
      </c>
      <c r="K363" s="147">
        <v>0</v>
      </c>
      <c r="L363" s="147">
        <v>0.192048250119014</v>
      </c>
      <c r="M363" s="147">
        <v>0.87741132424503299</v>
      </c>
      <c r="N363" s="147">
        <v>104.54071459942099</v>
      </c>
      <c r="O363" s="140">
        <v>6.22682705335929E-2</v>
      </c>
    </row>
    <row r="364" spans="1:15" x14ac:dyDescent="0.45">
      <c r="A364" s="145"/>
      <c r="B364" s="145" t="s">
        <v>545</v>
      </c>
      <c r="C364" s="146">
        <v>295.33114495809502</v>
      </c>
      <c r="D364" s="147">
        <v>101.018396903641</v>
      </c>
      <c r="E364" s="147">
        <v>8.3255847953555602</v>
      </c>
      <c r="F364" s="147">
        <v>162.63892490446801</v>
      </c>
      <c r="G364" s="147">
        <v>19.238889612194001</v>
      </c>
      <c r="H364" s="147">
        <v>19.767037511100401</v>
      </c>
      <c r="I364" s="147">
        <v>1.2152496886699</v>
      </c>
      <c r="J364" s="147">
        <v>0.43777606152859</v>
      </c>
      <c r="K364" s="147">
        <v>0</v>
      </c>
      <c r="L364" s="147">
        <v>0.51990961790172896</v>
      </c>
      <c r="M364" s="147">
        <v>5.61565481339741</v>
      </c>
      <c r="N364" s="147">
        <v>318.77742390825603</v>
      </c>
      <c r="O364" s="140">
        <v>7.9389794643867098E-2</v>
      </c>
    </row>
    <row r="365" spans="1:15" x14ac:dyDescent="0.45">
      <c r="A365" s="145"/>
      <c r="B365" s="145" t="s">
        <v>815</v>
      </c>
      <c r="C365" s="146">
        <v>12.721593932772</v>
      </c>
      <c r="D365" s="147">
        <v>2.1349647411091799</v>
      </c>
      <c r="E365" s="147">
        <v>0.218168113848936</v>
      </c>
      <c r="F365" s="147">
        <v>10.294686054989301</v>
      </c>
      <c r="G365" s="147">
        <v>0</v>
      </c>
      <c r="H365" s="147">
        <v>0</v>
      </c>
      <c r="I365" s="147">
        <v>0</v>
      </c>
      <c r="J365" s="147">
        <v>0.230905155696746</v>
      </c>
      <c r="K365" s="147">
        <v>0</v>
      </c>
      <c r="L365" s="147">
        <v>9.7653105719237299E-2</v>
      </c>
      <c r="M365" s="147">
        <v>0.147155650619302</v>
      </c>
      <c r="N365" s="147">
        <v>13.1235328219827</v>
      </c>
      <c r="O365" s="140">
        <v>3.1595010132757298E-2</v>
      </c>
    </row>
    <row r="366" spans="1:15" x14ac:dyDescent="0.45">
      <c r="A366" s="145"/>
      <c r="B366" s="145" t="s">
        <v>547</v>
      </c>
      <c r="C366" s="146">
        <v>142.18480882579999</v>
      </c>
      <c r="D366" s="147">
        <v>14.123608986109501</v>
      </c>
      <c r="E366" s="147">
        <v>1.4432655836960999</v>
      </c>
      <c r="F366" s="147">
        <v>124.89021175993901</v>
      </c>
      <c r="G366" s="147">
        <v>0.47183151007736002</v>
      </c>
      <c r="H366" s="147">
        <v>3.1397035397753901</v>
      </c>
      <c r="I366" s="147">
        <v>0.27107266905114802</v>
      </c>
      <c r="J366" s="147">
        <v>4.7650950689288099</v>
      </c>
      <c r="K366" s="147">
        <v>0</v>
      </c>
      <c r="L366" s="147">
        <v>0.33753376033702998</v>
      </c>
      <c r="M366" s="147">
        <v>0.97349094101738898</v>
      </c>
      <c r="N366" s="147">
        <v>150.41581381893201</v>
      </c>
      <c r="O366" s="140">
        <v>5.7889482435611497E-2</v>
      </c>
    </row>
    <row r="367" spans="1:15" x14ac:dyDescent="0.45">
      <c r="A367" s="145"/>
      <c r="B367" s="145" t="s">
        <v>549</v>
      </c>
      <c r="C367" s="146">
        <v>245.87461879199299</v>
      </c>
      <c r="D367" s="147">
        <v>102.97966888565099</v>
      </c>
      <c r="E367" s="147">
        <v>8.1430720448468907</v>
      </c>
      <c r="F367" s="147">
        <v>116.632239807072</v>
      </c>
      <c r="G367" s="147">
        <v>14.7611609748279</v>
      </c>
      <c r="H367" s="147">
        <v>15.376574403682801</v>
      </c>
      <c r="I367" s="147">
        <v>0.92912219659365902</v>
      </c>
      <c r="J367" s="147">
        <v>1.6323153075444701</v>
      </c>
      <c r="K367" s="147">
        <v>0</v>
      </c>
      <c r="L367" s="147">
        <v>0.487349277392846</v>
      </c>
      <c r="M367" s="147">
        <v>5.4925489297009102</v>
      </c>
      <c r="N367" s="147">
        <v>266.434051827313</v>
      </c>
      <c r="O367" s="140">
        <v>8.3617549205894801E-2</v>
      </c>
    </row>
    <row r="368" spans="1:15" x14ac:dyDescent="0.45">
      <c r="A368" s="145"/>
      <c r="B368" s="145" t="s">
        <v>816</v>
      </c>
      <c r="C368" s="146">
        <v>9.7550518875149201</v>
      </c>
      <c r="D368" s="147">
        <v>2.6155890182591701</v>
      </c>
      <c r="E368" s="147">
        <v>0.26728222332121898</v>
      </c>
      <c r="F368" s="147">
        <v>6.5028703176801104</v>
      </c>
      <c r="G368" s="147">
        <v>0</v>
      </c>
      <c r="H368" s="147">
        <v>0</v>
      </c>
      <c r="I368" s="147">
        <v>0</v>
      </c>
      <c r="J368" s="147">
        <v>0.89088959334574602</v>
      </c>
      <c r="K368" s="147">
        <v>0</v>
      </c>
      <c r="L368" s="147">
        <v>0.11963681928756</v>
      </c>
      <c r="M368" s="147">
        <v>0.18028340364477999</v>
      </c>
      <c r="N368" s="147">
        <v>10.5765513755386</v>
      </c>
      <c r="O368" s="140">
        <v>8.4212723570960393E-2</v>
      </c>
    </row>
    <row r="369" spans="1:15" x14ac:dyDescent="0.45">
      <c r="A369" s="145"/>
      <c r="B369" s="145" t="s">
        <v>551</v>
      </c>
      <c r="C369" s="146">
        <v>387.65004863420501</v>
      </c>
      <c r="D369" s="147">
        <v>63.4985948915648</v>
      </c>
      <c r="E369" s="147">
        <v>6.4888044344904099</v>
      </c>
      <c r="F369" s="147">
        <v>302.27323666745599</v>
      </c>
      <c r="G369" s="147">
        <v>19.024459815345502</v>
      </c>
      <c r="H369" s="147">
        <v>21.759652709212499</v>
      </c>
      <c r="I369" s="147">
        <v>1.60962190760616</v>
      </c>
      <c r="J369" s="147">
        <v>1.5061779520830301</v>
      </c>
      <c r="K369" s="147">
        <v>0</v>
      </c>
      <c r="L369" s="147">
        <v>0</v>
      </c>
      <c r="M369" s="147">
        <v>4.3767359231217204</v>
      </c>
      <c r="N369" s="147">
        <v>420.53728430088</v>
      </c>
      <c r="O369" s="140">
        <v>8.4837434646392498E-2</v>
      </c>
    </row>
    <row r="370" spans="1:15" x14ac:dyDescent="0.45">
      <c r="A370" s="145"/>
      <c r="B370" s="145" t="s">
        <v>817</v>
      </c>
      <c r="C370" s="146">
        <v>13.124675161517301</v>
      </c>
      <c r="D370" s="147">
        <v>2.6929808189290001</v>
      </c>
      <c r="E370" s="147">
        <v>0.27519074886158501</v>
      </c>
      <c r="F370" s="147">
        <v>9.9609477885324207</v>
      </c>
      <c r="G370" s="147">
        <v>0</v>
      </c>
      <c r="H370" s="147">
        <v>0</v>
      </c>
      <c r="I370" s="147">
        <v>0</v>
      </c>
      <c r="J370" s="147">
        <v>0.15567442093187001</v>
      </c>
      <c r="K370" s="147">
        <v>0</v>
      </c>
      <c r="L370" s="147">
        <v>0.12317671367015399</v>
      </c>
      <c r="M370" s="147">
        <v>0.18561774309535001</v>
      </c>
      <c r="N370" s="147">
        <v>13.393588234020401</v>
      </c>
      <c r="O370" s="140">
        <v>2.0489122145406401E-2</v>
      </c>
    </row>
    <row r="371" spans="1:15" x14ac:dyDescent="0.45">
      <c r="A371" s="145"/>
      <c r="B371" s="145" t="s">
        <v>818</v>
      </c>
      <c r="C371" s="146">
        <v>13.407195625283499</v>
      </c>
      <c r="D371" s="147">
        <v>2.6526758317952801</v>
      </c>
      <c r="E371" s="147">
        <v>0.271072056475401</v>
      </c>
      <c r="F371" s="147">
        <v>6.6344438433496702</v>
      </c>
      <c r="G371" s="147">
        <v>0</v>
      </c>
      <c r="H371" s="147">
        <v>0</v>
      </c>
      <c r="I371" s="147">
        <v>0</v>
      </c>
      <c r="J371" s="147">
        <v>2.5556399747568399</v>
      </c>
      <c r="K371" s="147">
        <v>5.7888477394061798E-2</v>
      </c>
      <c r="L371" s="147">
        <v>1.0530575646195</v>
      </c>
      <c r="M371" s="147">
        <v>0.18283966591886899</v>
      </c>
      <c r="N371" s="147">
        <v>13.4076174143096</v>
      </c>
      <c r="O371" s="140">
        <v>3.1459899440866599E-5</v>
      </c>
    </row>
    <row r="372" spans="1:15" x14ac:dyDescent="0.45">
      <c r="B372" s="137" t="s">
        <v>819</v>
      </c>
      <c r="C372" s="146">
        <v>12.5614127624414</v>
      </c>
      <c r="D372" s="147">
        <v>3.4098060370057799</v>
      </c>
      <c r="E372" s="147">
        <v>0.34844179735563102</v>
      </c>
      <c r="F372" s="147">
        <v>8.0067673522801197</v>
      </c>
      <c r="G372" s="147">
        <v>0</v>
      </c>
      <c r="H372" s="147">
        <v>0</v>
      </c>
      <c r="I372" s="147">
        <v>0</v>
      </c>
      <c r="J372" s="147">
        <v>1.25652789003819</v>
      </c>
      <c r="K372" s="147">
        <v>0</v>
      </c>
      <c r="L372" s="147">
        <v>0.15596423819161201</v>
      </c>
      <c r="M372" s="147">
        <v>0.23502600378050401</v>
      </c>
      <c r="N372" s="147">
        <v>13.4125333186518</v>
      </c>
      <c r="O372" s="151">
        <v>6.7756754141166303E-2</v>
      </c>
    </row>
    <row r="373" spans="1:15" x14ac:dyDescent="0.45">
      <c r="B373" s="137" t="s">
        <v>820</v>
      </c>
      <c r="C373" s="146">
        <v>10.9331867344491</v>
      </c>
      <c r="D373" s="147">
        <v>2.8436634562560998</v>
      </c>
      <c r="E373" s="147">
        <v>0.29058872998337898</v>
      </c>
      <c r="F373" s="147">
        <v>7.7904715324565004</v>
      </c>
      <c r="G373" s="147">
        <v>0</v>
      </c>
      <c r="H373" s="147">
        <v>0</v>
      </c>
      <c r="I373" s="147">
        <v>0</v>
      </c>
      <c r="J373" s="147">
        <v>0.46375980884305301</v>
      </c>
      <c r="K373" s="147">
        <v>0</v>
      </c>
      <c r="L373" s="147">
        <v>0.13006892468954601</v>
      </c>
      <c r="M373" s="147">
        <v>0.196003762471922</v>
      </c>
      <c r="N373" s="147">
        <v>11.714556214700499</v>
      </c>
      <c r="O373" s="151">
        <v>7.1467679024396394E-2</v>
      </c>
    </row>
    <row r="374" spans="1:15" ht="14.65" thickBot="1" x14ac:dyDescent="0.5">
      <c r="A374" s="152"/>
      <c r="B374" s="153" t="s">
        <v>553</v>
      </c>
      <c r="C374" s="154">
        <v>138.71305546124901</v>
      </c>
      <c r="D374" s="155">
        <v>27.1158405780468</v>
      </c>
      <c r="E374" s="155">
        <v>2.7140404504781199</v>
      </c>
      <c r="F374" s="155">
        <v>101.73209233762699</v>
      </c>
      <c r="G374" s="155">
        <v>5.3687976412121001</v>
      </c>
      <c r="H374" s="155">
        <v>6.19120468683405</v>
      </c>
      <c r="I374" s="155">
        <v>0.49396539863426298</v>
      </c>
      <c r="J374" s="155">
        <v>1.8384788098415199</v>
      </c>
      <c r="K374" s="155">
        <v>0</v>
      </c>
      <c r="L374" s="155">
        <v>0.26033020465201301</v>
      </c>
      <c r="M374" s="155">
        <v>1.8306358989132501</v>
      </c>
      <c r="N374" s="155">
        <v>147.545386006239</v>
      </c>
      <c r="O374" s="156">
        <v>6.3673390479511704E-2</v>
      </c>
    </row>
    <row r="375" spans="1:15" x14ac:dyDescent="0.45">
      <c r="D375" s="157"/>
      <c r="E375" s="157"/>
      <c r="G375" s="158"/>
      <c r="H375" s="158"/>
      <c r="I375" s="158"/>
      <c r="J375" s="158"/>
    </row>
    <row r="376" spans="1:15" x14ac:dyDescent="0.45">
      <c r="C376" s="100">
        <f>SUM(C9:C374)</f>
        <v>100746.5163572298</v>
      </c>
      <c r="D376" s="100">
        <f t="shared" ref="D376:O376" si="0">SUM(D9:D374)</f>
        <v>29764.452575265004</v>
      </c>
      <c r="E376" s="100">
        <f t="shared" si="0"/>
        <v>2550.1443127238822</v>
      </c>
      <c r="F376" s="100">
        <f t="shared" si="0"/>
        <v>63448.133206605104</v>
      </c>
      <c r="G376" s="100">
        <f t="shared" si="0"/>
        <v>4279.648029330885</v>
      </c>
      <c r="H376" s="100">
        <f t="shared" si="0"/>
        <v>4692.7351778285401</v>
      </c>
      <c r="I376" s="100">
        <f t="shared" si="0"/>
        <v>324.00000000000017</v>
      </c>
      <c r="J376" s="100">
        <f t="shared" si="0"/>
        <v>1112.0069202713885</v>
      </c>
      <c r="K376" s="100">
        <f t="shared" si="0"/>
        <v>170.00000000000006</v>
      </c>
      <c r="L376" s="100">
        <f t="shared" si="0"/>
        <v>221.99999998335613</v>
      </c>
      <c r="M376" s="100">
        <f t="shared" si="0"/>
        <v>1644.0000000000014</v>
      </c>
      <c r="N376" s="100">
        <f t="shared" si="0"/>
        <v>108207.12022200822</v>
      </c>
      <c r="O376" s="100">
        <f t="shared" si="0"/>
        <v>22.300799197286192</v>
      </c>
    </row>
    <row r="377" spans="1:15" x14ac:dyDescent="0.45">
      <c r="B377" s="159" t="s">
        <v>821</v>
      </c>
    </row>
    <row r="378" spans="1:15" x14ac:dyDescent="0.45">
      <c r="B378" s="183" t="s">
        <v>822</v>
      </c>
      <c r="C378" s="183"/>
      <c r="D378" s="183"/>
      <c r="E378" s="183"/>
      <c r="F378" s="183"/>
      <c r="G378" s="183"/>
      <c r="H378" s="183"/>
      <c r="I378" s="183"/>
      <c r="J378" s="183"/>
      <c r="K378" s="183"/>
      <c r="L378" s="183"/>
      <c r="M378" s="183"/>
      <c r="N378" s="183"/>
      <c r="O378" s="183"/>
    </row>
    <row r="379" spans="1:15" x14ac:dyDescent="0.45">
      <c r="B379" s="160" t="s">
        <v>823</v>
      </c>
      <c r="C379" s="182"/>
      <c r="D379" s="182"/>
      <c r="E379" s="182"/>
      <c r="F379" s="182"/>
      <c r="G379" s="182"/>
      <c r="H379" s="182"/>
      <c r="I379" s="182"/>
      <c r="J379" s="182"/>
      <c r="K379" s="182"/>
      <c r="L379" s="182"/>
      <c r="M379" s="182"/>
      <c r="N379" s="182"/>
      <c r="O379" s="182"/>
    </row>
    <row r="380" spans="1:15" ht="15.75" x14ac:dyDescent="0.45">
      <c r="A380" s="161">
        <v>1</v>
      </c>
      <c r="B380" s="162" t="s">
        <v>824</v>
      </c>
      <c r="C380" s="163"/>
      <c r="D380" s="164"/>
      <c r="E380" s="164"/>
      <c r="F380" s="165"/>
      <c r="G380" s="166"/>
      <c r="H380" s="166"/>
      <c r="I380" s="166"/>
      <c r="J380" s="166"/>
      <c r="K380" s="163"/>
      <c r="L380" s="163"/>
      <c r="M380" s="163"/>
      <c r="N380" s="165"/>
      <c r="O380" s="165"/>
    </row>
    <row r="381" spans="1:15" ht="15.75" x14ac:dyDescent="0.45">
      <c r="A381" s="161">
        <v>2</v>
      </c>
      <c r="B381" t="s">
        <v>825</v>
      </c>
    </row>
    <row r="382" spans="1:15" ht="15.75" x14ac:dyDescent="0.45">
      <c r="A382" s="161"/>
      <c r="B382" s="167"/>
    </row>
    <row r="383" spans="1:15" x14ac:dyDescent="0.45">
      <c r="B383" s="167"/>
    </row>
    <row r="384" spans="1:15" x14ac:dyDescent="0.45">
      <c r="B384" s="167"/>
    </row>
    <row r="385" spans="2:2" x14ac:dyDescent="0.45">
      <c r="B385" s="167"/>
    </row>
    <row r="386" spans="2:2" x14ac:dyDescent="0.45">
      <c r="B386" s="167"/>
    </row>
  </sheetData>
  <sheetProtection algorithmName="SHA-512" hashValue="P73CDP86IhahZAx5qVipk4CTXojcX1cqjeQlJ2qXT6F4rrTr+DGfdHLfbMX4f3x3GrT3gU5tomAolW5b9I0O+A==" saltValue="fPVhriaHCuUvwcNs0gTF5g==" spinCount="100000" sheet="1" objects="1" scenarios="1"/>
  <mergeCells count="1">
    <mergeCell ref="B378:O37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ACEDD-D572-4562-9F2D-3FE6A3662F64}">
  <dimension ref="A1:JS5"/>
  <sheetViews>
    <sheetView zoomScale="85" zoomScaleNormal="85" workbookViewId="0">
      <selection activeCell="I5" sqref="I5"/>
    </sheetView>
  </sheetViews>
  <sheetFormatPr defaultColWidth="8.86328125" defaultRowHeight="15.75" x14ac:dyDescent="0.5"/>
  <cols>
    <col min="1" max="1" width="18.86328125" style="4" customWidth="1"/>
    <col min="2" max="2" width="21.3984375" style="4" customWidth="1"/>
    <col min="3" max="243" width="8.86328125" style="4"/>
    <col min="244" max="247" width="9.3984375" style="4" customWidth="1"/>
    <col min="248" max="16384" width="8.86328125" style="4"/>
  </cols>
  <sheetData>
    <row r="1" spans="1:279" x14ac:dyDescent="0.5">
      <c r="A1" s="4" t="s">
        <v>826</v>
      </c>
      <c r="B1" s="4" t="s">
        <v>827</v>
      </c>
      <c r="C1" s="4" t="s">
        <v>828</v>
      </c>
      <c r="D1" s="4" t="s">
        <v>828</v>
      </c>
      <c r="E1" s="4" t="s">
        <v>828</v>
      </c>
      <c r="F1" s="4" t="s">
        <v>829</v>
      </c>
      <c r="G1" s="4" t="s">
        <v>829</v>
      </c>
      <c r="H1" s="4" t="s">
        <v>829</v>
      </c>
      <c r="I1" s="4" t="s">
        <v>829</v>
      </c>
      <c r="J1" s="4" t="s">
        <v>829</v>
      </c>
      <c r="K1" s="4" t="s">
        <v>829</v>
      </c>
      <c r="L1" s="4" t="s">
        <v>829</v>
      </c>
      <c r="M1" s="4" t="s">
        <v>829</v>
      </c>
      <c r="N1" s="4" t="s">
        <v>829</v>
      </c>
      <c r="O1" s="4" t="s">
        <v>829</v>
      </c>
      <c r="P1" s="4" t="s">
        <v>829</v>
      </c>
      <c r="Q1" s="4" t="s">
        <v>829</v>
      </c>
      <c r="R1" s="4" t="s">
        <v>829</v>
      </c>
      <c r="S1" s="4" t="s">
        <v>829</v>
      </c>
      <c r="T1" s="4" t="s">
        <v>829</v>
      </c>
      <c r="U1" s="4" t="s">
        <v>829</v>
      </c>
      <c r="V1" s="4" t="s">
        <v>829</v>
      </c>
      <c r="W1" s="4" t="s">
        <v>829</v>
      </c>
      <c r="X1" s="4" t="s">
        <v>829</v>
      </c>
      <c r="Y1" s="4" t="s">
        <v>829</v>
      </c>
      <c r="Z1" s="4" t="s">
        <v>829</v>
      </c>
      <c r="AA1" s="4" t="s">
        <v>829</v>
      </c>
      <c r="AB1" s="4" t="s">
        <v>829</v>
      </c>
      <c r="AC1" s="4" t="s">
        <v>829</v>
      </c>
      <c r="AD1" s="4" t="s">
        <v>829</v>
      </c>
      <c r="AE1" s="4" t="s">
        <v>829</v>
      </c>
      <c r="AF1" s="4" t="s">
        <v>829</v>
      </c>
      <c r="AG1" s="4" t="s">
        <v>829</v>
      </c>
      <c r="AH1" s="4" t="s">
        <v>829</v>
      </c>
      <c r="AI1" s="4" t="s">
        <v>829</v>
      </c>
      <c r="AJ1" s="4" t="s">
        <v>829</v>
      </c>
      <c r="AK1" s="4" t="s">
        <v>829</v>
      </c>
      <c r="AL1" s="4" t="s">
        <v>829</v>
      </c>
      <c r="AM1" s="4" t="s">
        <v>829</v>
      </c>
      <c r="AN1" s="4" t="s">
        <v>829</v>
      </c>
      <c r="AO1" s="4" t="s">
        <v>829</v>
      </c>
      <c r="AP1" s="4" t="s">
        <v>829</v>
      </c>
      <c r="AQ1" s="4" t="s">
        <v>829</v>
      </c>
      <c r="AR1" s="4" t="s">
        <v>829</v>
      </c>
      <c r="AS1" s="4" t="s">
        <v>829</v>
      </c>
      <c r="AT1" s="4" t="s">
        <v>829</v>
      </c>
      <c r="AU1" s="4" t="s">
        <v>829</v>
      </c>
      <c r="AV1" s="4" t="s">
        <v>829</v>
      </c>
      <c r="AW1" s="4" t="s">
        <v>829</v>
      </c>
      <c r="AX1" s="4" t="s">
        <v>829</v>
      </c>
      <c r="AY1" s="4" t="s">
        <v>829</v>
      </c>
      <c r="AZ1" s="4" t="s">
        <v>829</v>
      </c>
      <c r="BA1" s="4" t="s">
        <v>829</v>
      </c>
      <c r="BB1" s="4" t="s">
        <v>829</v>
      </c>
      <c r="BC1" s="4" t="s">
        <v>830</v>
      </c>
      <c r="BD1" s="4" t="s">
        <v>830</v>
      </c>
      <c r="BE1" s="4" t="s">
        <v>830</v>
      </c>
      <c r="BF1" s="4" t="s">
        <v>830</v>
      </c>
      <c r="BG1" s="4" t="s">
        <v>830</v>
      </c>
      <c r="BH1" s="4" t="s">
        <v>830</v>
      </c>
      <c r="BI1" s="4" t="s">
        <v>830</v>
      </c>
      <c r="BJ1" s="4" t="s">
        <v>830</v>
      </c>
      <c r="BK1" s="4" t="s">
        <v>830</v>
      </c>
      <c r="BL1" s="4" t="s">
        <v>830</v>
      </c>
      <c r="BM1" s="4" t="s">
        <v>830</v>
      </c>
      <c r="BN1" s="4" t="s">
        <v>830</v>
      </c>
      <c r="BO1" s="4" t="s">
        <v>830</v>
      </c>
      <c r="BP1" s="4" t="s">
        <v>830</v>
      </c>
      <c r="BQ1" s="4" t="s">
        <v>830</v>
      </c>
      <c r="BR1" s="4" t="s">
        <v>830</v>
      </c>
      <c r="BS1" s="4" t="s">
        <v>830</v>
      </c>
      <c r="BT1" s="4" t="s">
        <v>830</v>
      </c>
      <c r="BU1" s="4" t="s">
        <v>830</v>
      </c>
      <c r="BV1" s="4" t="s">
        <v>830</v>
      </c>
      <c r="BW1" s="4" t="s">
        <v>830</v>
      </c>
      <c r="BX1" s="4" t="s">
        <v>830</v>
      </c>
      <c r="BY1" s="4" t="s">
        <v>830</v>
      </c>
      <c r="BZ1" s="4" t="s">
        <v>830</v>
      </c>
      <c r="CA1" s="4" t="s">
        <v>830</v>
      </c>
      <c r="CB1" s="4" t="s">
        <v>830</v>
      </c>
      <c r="CC1" s="4" t="s">
        <v>830</v>
      </c>
      <c r="CD1" s="4" t="s">
        <v>830</v>
      </c>
      <c r="CE1" s="4" t="s">
        <v>830</v>
      </c>
      <c r="CF1" s="4" t="s">
        <v>830</v>
      </c>
      <c r="CG1" s="4" t="s">
        <v>830</v>
      </c>
      <c r="CH1" s="4" t="s">
        <v>830</v>
      </c>
      <c r="CI1" s="4" t="s">
        <v>830</v>
      </c>
      <c r="CJ1" s="4" t="s">
        <v>830</v>
      </c>
      <c r="CK1" s="4" t="s">
        <v>830</v>
      </c>
      <c r="CL1" s="4" t="s">
        <v>830</v>
      </c>
      <c r="CM1" s="4" t="s">
        <v>830</v>
      </c>
      <c r="CN1" s="4" t="s">
        <v>830</v>
      </c>
      <c r="CO1" s="4" t="s">
        <v>830</v>
      </c>
      <c r="CP1" s="4" t="s">
        <v>830</v>
      </c>
      <c r="CQ1" s="4" t="s">
        <v>830</v>
      </c>
      <c r="CR1" s="4" t="s">
        <v>830</v>
      </c>
      <c r="CS1" s="4" t="s">
        <v>830</v>
      </c>
      <c r="CT1" s="4" t="s">
        <v>830</v>
      </c>
      <c r="CU1" s="4" t="s">
        <v>830</v>
      </c>
      <c r="CV1" s="4" t="s">
        <v>830</v>
      </c>
      <c r="CW1" s="4" t="s">
        <v>830</v>
      </c>
      <c r="CX1" s="4" t="s">
        <v>830</v>
      </c>
      <c r="CY1" s="4" t="s">
        <v>830</v>
      </c>
      <c r="CZ1" s="4" t="s">
        <v>831</v>
      </c>
      <c r="DA1" s="4" t="s">
        <v>831</v>
      </c>
      <c r="DB1" s="4" t="s">
        <v>831</v>
      </c>
      <c r="DC1" s="4" t="s">
        <v>831</v>
      </c>
      <c r="DD1" s="4" t="s">
        <v>831</v>
      </c>
      <c r="DE1" s="4" t="s">
        <v>831</v>
      </c>
      <c r="DF1" s="4" t="s">
        <v>831</v>
      </c>
      <c r="DG1" s="4" t="s">
        <v>831</v>
      </c>
      <c r="DH1" s="4" t="s">
        <v>831</v>
      </c>
      <c r="DI1" s="4" t="s">
        <v>831</v>
      </c>
      <c r="DJ1" s="4" t="s">
        <v>831</v>
      </c>
      <c r="DK1" s="4" t="s">
        <v>831</v>
      </c>
      <c r="DL1" s="4" t="s">
        <v>831</v>
      </c>
      <c r="DM1" s="4" t="s">
        <v>831</v>
      </c>
      <c r="DN1" s="4" t="s">
        <v>831</v>
      </c>
      <c r="DO1" s="4" t="s">
        <v>831</v>
      </c>
      <c r="DP1" s="4" t="s">
        <v>831</v>
      </c>
      <c r="DQ1" s="4" t="s">
        <v>831</v>
      </c>
      <c r="DR1" s="4" t="s">
        <v>831</v>
      </c>
      <c r="DS1" s="4" t="s">
        <v>831</v>
      </c>
      <c r="DT1" s="4" t="s">
        <v>831</v>
      </c>
      <c r="DU1" s="4" t="s">
        <v>831</v>
      </c>
      <c r="DV1" s="4" t="s">
        <v>831</v>
      </c>
      <c r="DW1" s="4" t="s">
        <v>831</v>
      </c>
      <c r="DX1" s="4" t="s">
        <v>831</v>
      </c>
      <c r="DY1" s="4" t="s">
        <v>831</v>
      </c>
      <c r="DZ1" s="4" t="s">
        <v>831</v>
      </c>
      <c r="EA1" s="4" t="s">
        <v>831</v>
      </c>
      <c r="EB1" s="4" t="s">
        <v>831</v>
      </c>
      <c r="EC1" s="4" t="s">
        <v>831</v>
      </c>
      <c r="ED1" s="4" t="s">
        <v>831</v>
      </c>
      <c r="EE1" s="4" t="s">
        <v>831</v>
      </c>
      <c r="EF1" s="4" t="s">
        <v>831</v>
      </c>
      <c r="EG1" s="4" t="s">
        <v>831</v>
      </c>
      <c r="EH1" s="4" t="s">
        <v>831</v>
      </c>
      <c r="EI1" s="4" t="s">
        <v>831</v>
      </c>
      <c r="EJ1" s="4" t="s">
        <v>831</v>
      </c>
      <c r="EK1" s="4" t="s">
        <v>831</v>
      </c>
      <c r="EL1" s="4" t="s">
        <v>831</v>
      </c>
      <c r="EM1" s="4" t="s">
        <v>831</v>
      </c>
      <c r="EN1" s="4" t="s">
        <v>831</v>
      </c>
      <c r="EO1" s="4" t="s">
        <v>831</v>
      </c>
      <c r="EP1" s="4" t="s">
        <v>831</v>
      </c>
      <c r="EQ1" s="4" t="s">
        <v>831</v>
      </c>
      <c r="ER1" s="4" t="s">
        <v>831</v>
      </c>
      <c r="ES1" s="4" t="s">
        <v>831</v>
      </c>
      <c r="ET1" s="4" t="s">
        <v>831</v>
      </c>
      <c r="EU1" s="4" t="s">
        <v>831</v>
      </c>
      <c r="EV1" s="4" t="s">
        <v>831</v>
      </c>
      <c r="EW1" s="4" t="s">
        <v>832</v>
      </c>
      <c r="EX1" s="4" t="s">
        <v>832</v>
      </c>
      <c r="EY1" s="4" t="s">
        <v>832</v>
      </c>
      <c r="EZ1" s="4" t="s">
        <v>832</v>
      </c>
      <c r="FA1" s="4" t="s">
        <v>832</v>
      </c>
      <c r="FB1" s="4" t="s">
        <v>832</v>
      </c>
      <c r="FC1" s="4" t="s">
        <v>832</v>
      </c>
      <c r="FD1" s="4" t="s">
        <v>832</v>
      </c>
      <c r="FE1" s="4" t="s">
        <v>832</v>
      </c>
      <c r="FF1" s="4" t="s">
        <v>832</v>
      </c>
      <c r="FG1" s="4" t="s">
        <v>832</v>
      </c>
      <c r="FH1" s="4" t="s">
        <v>832</v>
      </c>
      <c r="FI1" s="4" t="s">
        <v>832</v>
      </c>
      <c r="FJ1" s="4" t="s">
        <v>832</v>
      </c>
      <c r="FK1" s="4" t="s">
        <v>832</v>
      </c>
      <c r="FL1" s="4" t="s">
        <v>832</v>
      </c>
      <c r="FM1" s="4" t="s">
        <v>832</v>
      </c>
      <c r="FN1" s="4" t="s">
        <v>832</v>
      </c>
      <c r="FO1" s="4" t="s">
        <v>832</v>
      </c>
      <c r="FP1" s="4" t="s">
        <v>832</v>
      </c>
      <c r="FQ1" s="4" t="s">
        <v>832</v>
      </c>
      <c r="FR1" s="4" t="s">
        <v>832</v>
      </c>
      <c r="FS1" s="4" t="s">
        <v>832</v>
      </c>
      <c r="FT1" s="4" t="s">
        <v>832</v>
      </c>
      <c r="FU1" s="4" t="s">
        <v>832</v>
      </c>
      <c r="FV1" s="4" t="s">
        <v>832</v>
      </c>
      <c r="FW1" s="4" t="s">
        <v>832</v>
      </c>
      <c r="FX1" s="4" t="s">
        <v>832</v>
      </c>
      <c r="FY1" s="4" t="s">
        <v>832</v>
      </c>
      <c r="FZ1" s="4" t="s">
        <v>832</v>
      </c>
      <c r="GA1" s="4" t="s">
        <v>832</v>
      </c>
      <c r="GB1" s="4" t="s">
        <v>832</v>
      </c>
      <c r="GC1" s="4" t="s">
        <v>832</v>
      </c>
      <c r="GD1" s="4" t="s">
        <v>832</v>
      </c>
      <c r="GE1" s="4" t="s">
        <v>832</v>
      </c>
      <c r="GF1" s="4" t="s">
        <v>832</v>
      </c>
      <c r="GG1" s="4" t="s">
        <v>832</v>
      </c>
      <c r="GH1" s="4" t="s">
        <v>832</v>
      </c>
      <c r="GI1" s="4" t="s">
        <v>832</v>
      </c>
      <c r="GJ1" s="4" t="s">
        <v>832</v>
      </c>
      <c r="GK1" s="4" t="s">
        <v>832</v>
      </c>
      <c r="GL1" s="4" t="s">
        <v>832</v>
      </c>
      <c r="GM1" s="4" t="s">
        <v>832</v>
      </c>
      <c r="GN1" s="4" t="s">
        <v>832</v>
      </c>
      <c r="GO1" s="4" t="s">
        <v>832</v>
      </c>
      <c r="GP1" s="4" t="s">
        <v>832</v>
      </c>
      <c r="GQ1" s="4" t="s">
        <v>832</v>
      </c>
      <c r="GR1" s="4" t="s">
        <v>832</v>
      </c>
      <c r="GS1" s="4" t="s">
        <v>832</v>
      </c>
      <c r="GT1" s="4" t="s">
        <v>833</v>
      </c>
      <c r="GU1" s="4" t="s">
        <v>833</v>
      </c>
      <c r="GV1" s="4" t="s">
        <v>833</v>
      </c>
      <c r="GW1" s="4" t="s">
        <v>833</v>
      </c>
      <c r="GX1" s="4" t="s">
        <v>833</v>
      </c>
      <c r="GY1" s="4" t="s">
        <v>833</v>
      </c>
      <c r="GZ1" s="4" t="s">
        <v>833</v>
      </c>
      <c r="HA1" s="4" t="s">
        <v>833</v>
      </c>
      <c r="HB1" s="4" t="s">
        <v>833</v>
      </c>
      <c r="HC1" s="4" t="s">
        <v>833</v>
      </c>
      <c r="HD1" s="4" t="s">
        <v>833</v>
      </c>
      <c r="HE1" s="4" t="s">
        <v>833</v>
      </c>
      <c r="HF1" s="4" t="s">
        <v>833</v>
      </c>
      <c r="HG1" s="4" t="s">
        <v>833</v>
      </c>
      <c r="HH1" s="4" t="s">
        <v>833</v>
      </c>
      <c r="HI1" s="4" t="s">
        <v>833</v>
      </c>
      <c r="HJ1" s="4" t="s">
        <v>833</v>
      </c>
      <c r="HK1" s="4" t="s">
        <v>833</v>
      </c>
      <c r="HL1" s="4" t="s">
        <v>833</v>
      </c>
      <c r="HM1" s="4" t="s">
        <v>833</v>
      </c>
      <c r="HN1" s="4" t="s">
        <v>833</v>
      </c>
      <c r="HO1" s="4" t="s">
        <v>833</v>
      </c>
      <c r="HP1" s="4" t="s">
        <v>833</v>
      </c>
      <c r="HQ1" s="4" t="s">
        <v>833</v>
      </c>
      <c r="HR1" s="4" t="s">
        <v>833</v>
      </c>
      <c r="HS1" s="4" t="s">
        <v>833</v>
      </c>
      <c r="HT1" s="4" t="s">
        <v>833</v>
      </c>
      <c r="HU1" s="4" t="s">
        <v>833</v>
      </c>
      <c r="HV1" s="4" t="s">
        <v>833</v>
      </c>
      <c r="HW1" s="4" t="s">
        <v>833</v>
      </c>
      <c r="HX1" s="4" t="s">
        <v>833</v>
      </c>
      <c r="HY1" s="4" t="s">
        <v>833</v>
      </c>
      <c r="HZ1" s="4" t="s">
        <v>833</v>
      </c>
      <c r="IA1" s="4" t="s">
        <v>833</v>
      </c>
      <c r="IB1" s="4" t="s">
        <v>833</v>
      </c>
      <c r="IC1" s="4" t="s">
        <v>833</v>
      </c>
      <c r="ID1" s="4" t="s">
        <v>833</v>
      </c>
      <c r="IE1" s="4" t="s">
        <v>833</v>
      </c>
      <c r="IF1" s="4" t="s">
        <v>833</v>
      </c>
      <c r="IG1" s="4" t="s">
        <v>833</v>
      </c>
      <c r="IH1" s="4" t="s">
        <v>834</v>
      </c>
      <c r="II1" s="4" t="s">
        <v>834</v>
      </c>
      <c r="IJ1" s="4" t="s">
        <v>834</v>
      </c>
      <c r="IK1" s="4" t="s">
        <v>835</v>
      </c>
      <c r="IL1" s="4" t="s">
        <v>835</v>
      </c>
      <c r="IM1" s="4" t="s">
        <v>835</v>
      </c>
      <c r="IN1" s="4" t="s">
        <v>836</v>
      </c>
      <c r="IO1" s="4" t="s">
        <v>836</v>
      </c>
      <c r="IP1" s="4" t="s">
        <v>836</v>
      </c>
      <c r="IQ1" s="4" t="s">
        <v>837</v>
      </c>
      <c r="IR1" s="4" t="s">
        <v>837</v>
      </c>
      <c r="IS1" s="4" t="s">
        <v>837</v>
      </c>
      <c r="IT1" s="4" t="s">
        <v>838</v>
      </c>
      <c r="IU1" s="4" t="s">
        <v>838</v>
      </c>
      <c r="IV1" s="4" t="s">
        <v>838</v>
      </c>
      <c r="IW1" s="4" t="s">
        <v>839</v>
      </c>
      <c r="IX1" s="4" t="s">
        <v>839</v>
      </c>
      <c r="IY1" s="4" t="s">
        <v>839</v>
      </c>
      <c r="IZ1" s="4" t="s">
        <v>840</v>
      </c>
      <c r="JA1" s="4" t="s">
        <v>840</v>
      </c>
      <c r="JB1" s="4" t="s">
        <v>840</v>
      </c>
      <c r="JC1" s="4" t="s">
        <v>841</v>
      </c>
      <c r="JD1" s="4" t="s">
        <v>841</v>
      </c>
      <c r="JE1" s="4" t="s">
        <v>841</v>
      </c>
      <c r="JF1" s="4" t="s">
        <v>841</v>
      </c>
      <c r="JG1" s="4" t="s">
        <v>841</v>
      </c>
      <c r="JH1" s="4" t="s">
        <v>841</v>
      </c>
      <c r="JI1" s="4" t="s">
        <v>841</v>
      </c>
      <c r="JJ1" s="4" t="s">
        <v>841</v>
      </c>
      <c r="JK1" s="4" t="s">
        <v>841</v>
      </c>
      <c r="JL1" s="4" t="s">
        <v>841</v>
      </c>
      <c r="JM1" s="4" t="s">
        <v>841</v>
      </c>
      <c r="JN1" s="4" t="s">
        <v>841</v>
      </c>
      <c r="JO1" s="4" t="s">
        <v>841</v>
      </c>
      <c r="JP1" s="4" t="s">
        <v>841</v>
      </c>
      <c r="JQ1" s="4" t="s">
        <v>841</v>
      </c>
      <c r="JR1" s="4" t="s">
        <v>841</v>
      </c>
      <c r="JS1" s="4" t="s">
        <v>841</v>
      </c>
    </row>
    <row r="2" spans="1:279" x14ac:dyDescent="0.5">
      <c r="A2" s="4" t="s">
        <v>842</v>
      </c>
      <c r="B2" s="4">
        <v>1</v>
      </c>
      <c r="C2" s="4">
        <v>1</v>
      </c>
      <c r="D2" s="4">
        <v>2</v>
      </c>
      <c r="E2" s="4">
        <v>3</v>
      </c>
      <c r="F2" s="4">
        <v>1</v>
      </c>
      <c r="G2" s="4">
        <v>2</v>
      </c>
      <c r="H2" s="4">
        <v>3</v>
      </c>
      <c r="I2" s="4">
        <v>4</v>
      </c>
      <c r="J2" s="4">
        <v>5</v>
      </c>
      <c r="K2" s="4">
        <v>6</v>
      </c>
      <c r="L2" s="4">
        <v>7</v>
      </c>
      <c r="M2" s="4">
        <v>8</v>
      </c>
      <c r="N2" s="4">
        <v>9</v>
      </c>
      <c r="O2" s="4">
        <v>10</v>
      </c>
      <c r="P2" s="4">
        <v>11</v>
      </c>
      <c r="Q2" s="4">
        <v>12</v>
      </c>
      <c r="R2" s="4">
        <v>13</v>
      </c>
      <c r="S2" s="4">
        <v>14</v>
      </c>
      <c r="T2" s="4">
        <v>15</v>
      </c>
      <c r="U2" s="4">
        <v>16</v>
      </c>
      <c r="V2" s="4">
        <v>17</v>
      </c>
      <c r="W2" s="4">
        <v>18</v>
      </c>
      <c r="X2" s="4">
        <v>19</v>
      </c>
      <c r="Y2" s="4">
        <v>20</v>
      </c>
      <c r="Z2" s="4">
        <v>21</v>
      </c>
      <c r="AA2" s="4">
        <v>22</v>
      </c>
      <c r="AB2" s="4">
        <v>23</v>
      </c>
      <c r="AC2" s="4">
        <v>24</v>
      </c>
      <c r="AD2" s="4">
        <v>25</v>
      </c>
      <c r="AE2" s="4">
        <v>26</v>
      </c>
      <c r="AF2" s="4">
        <v>27</v>
      </c>
      <c r="AG2" s="4">
        <v>28</v>
      </c>
      <c r="AH2" s="4">
        <v>29</v>
      </c>
      <c r="AI2" s="4">
        <v>30</v>
      </c>
      <c r="AJ2" s="4">
        <v>31</v>
      </c>
      <c r="AK2" s="4">
        <v>32</v>
      </c>
      <c r="AL2" s="4">
        <v>33</v>
      </c>
      <c r="AM2" s="4">
        <v>34</v>
      </c>
      <c r="AN2" s="4">
        <v>35</v>
      </c>
      <c r="AO2" s="4">
        <v>36</v>
      </c>
      <c r="AP2" s="4">
        <v>37</v>
      </c>
      <c r="AQ2" s="4">
        <v>38</v>
      </c>
      <c r="AR2" s="4">
        <v>39</v>
      </c>
      <c r="AS2" s="4">
        <v>40</v>
      </c>
      <c r="AT2" s="4">
        <v>41</v>
      </c>
      <c r="AU2" s="4">
        <v>42</v>
      </c>
      <c r="AV2" s="4">
        <v>43</v>
      </c>
      <c r="AW2" s="4">
        <v>44</v>
      </c>
      <c r="AX2" s="4">
        <v>45</v>
      </c>
      <c r="AY2" s="4">
        <v>46</v>
      </c>
      <c r="AZ2" s="4">
        <v>47</v>
      </c>
      <c r="BA2" s="4">
        <v>48</v>
      </c>
      <c r="BB2" s="4">
        <v>49</v>
      </c>
      <c r="BC2" s="4">
        <v>1</v>
      </c>
      <c r="BD2" s="4">
        <v>2</v>
      </c>
      <c r="BE2" s="4">
        <v>3</v>
      </c>
      <c r="BF2" s="4">
        <v>4</v>
      </c>
      <c r="BG2" s="4">
        <v>5</v>
      </c>
      <c r="BH2" s="4">
        <v>6</v>
      </c>
      <c r="BI2" s="4">
        <v>7</v>
      </c>
      <c r="BJ2" s="4">
        <v>8</v>
      </c>
      <c r="BK2" s="4">
        <v>9</v>
      </c>
      <c r="BL2" s="4">
        <v>10</v>
      </c>
      <c r="BM2" s="4">
        <v>11</v>
      </c>
      <c r="BN2" s="4">
        <v>12</v>
      </c>
      <c r="BO2" s="4">
        <v>13</v>
      </c>
      <c r="BP2" s="4">
        <v>14</v>
      </c>
      <c r="BQ2" s="4">
        <v>15</v>
      </c>
      <c r="BR2" s="4">
        <v>16</v>
      </c>
      <c r="BS2" s="4">
        <v>17</v>
      </c>
      <c r="BT2" s="4">
        <v>18</v>
      </c>
      <c r="BU2" s="4">
        <v>19</v>
      </c>
      <c r="BV2" s="4">
        <v>20</v>
      </c>
      <c r="BW2" s="4">
        <v>21</v>
      </c>
      <c r="BX2" s="4">
        <v>22</v>
      </c>
      <c r="BY2" s="4">
        <v>23</v>
      </c>
      <c r="BZ2" s="4">
        <v>24</v>
      </c>
      <c r="CA2" s="4">
        <v>25</v>
      </c>
      <c r="CB2" s="4">
        <v>26</v>
      </c>
      <c r="CC2" s="4">
        <v>27</v>
      </c>
      <c r="CD2" s="4">
        <v>28</v>
      </c>
      <c r="CE2" s="4">
        <v>29</v>
      </c>
      <c r="CF2" s="4">
        <v>30</v>
      </c>
      <c r="CG2" s="4">
        <v>31</v>
      </c>
      <c r="CH2" s="4">
        <v>32</v>
      </c>
      <c r="CI2" s="4">
        <v>33</v>
      </c>
      <c r="CJ2" s="4">
        <v>34</v>
      </c>
      <c r="CK2" s="4">
        <v>35</v>
      </c>
      <c r="CL2" s="4">
        <v>36</v>
      </c>
      <c r="CM2" s="4">
        <v>37</v>
      </c>
      <c r="CN2" s="4">
        <v>38</v>
      </c>
      <c r="CO2" s="4">
        <v>39</v>
      </c>
      <c r="CP2" s="4">
        <v>40</v>
      </c>
      <c r="CQ2" s="4">
        <v>41</v>
      </c>
      <c r="CR2" s="4">
        <v>42</v>
      </c>
      <c r="CS2" s="4">
        <v>43</v>
      </c>
      <c r="CT2" s="4">
        <v>44</v>
      </c>
      <c r="CU2" s="4">
        <v>45</v>
      </c>
      <c r="CV2" s="4">
        <v>46</v>
      </c>
      <c r="CW2" s="4">
        <v>47</v>
      </c>
      <c r="CX2" s="4">
        <v>48</v>
      </c>
      <c r="CY2" s="4">
        <v>49</v>
      </c>
      <c r="CZ2" s="4">
        <v>1</v>
      </c>
      <c r="DA2" s="4">
        <v>2</v>
      </c>
      <c r="DB2" s="4">
        <v>3</v>
      </c>
      <c r="DC2" s="4">
        <v>4</v>
      </c>
      <c r="DD2" s="4">
        <v>5</v>
      </c>
      <c r="DE2" s="4">
        <v>6</v>
      </c>
      <c r="DF2" s="4">
        <v>7</v>
      </c>
      <c r="DG2" s="4">
        <v>8</v>
      </c>
      <c r="DH2" s="4">
        <v>9</v>
      </c>
      <c r="DI2" s="4">
        <v>10</v>
      </c>
      <c r="DJ2" s="4">
        <v>11</v>
      </c>
      <c r="DK2" s="4">
        <v>12</v>
      </c>
      <c r="DL2" s="4">
        <v>13</v>
      </c>
      <c r="DM2" s="4">
        <v>14</v>
      </c>
      <c r="DN2" s="4">
        <v>15</v>
      </c>
      <c r="DO2" s="4">
        <v>16</v>
      </c>
      <c r="DP2" s="4">
        <v>17</v>
      </c>
      <c r="DQ2" s="4">
        <v>18</v>
      </c>
      <c r="DR2" s="4">
        <v>19</v>
      </c>
      <c r="DS2" s="4">
        <v>20</v>
      </c>
      <c r="DT2" s="4">
        <v>21</v>
      </c>
      <c r="DU2" s="4">
        <v>22</v>
      </c>
      <c r="DV2" s="4">
        <v>23</v>
      </c>
      <c r="DW2" s="4">
        <v>24</v>
      </c>
      <c r="DX2" s="4">
        <v>25</v>
      </c>
      <c r="DY2" s="4">
        <v>26</v>
      </c>
      <c r="DZ2" s="4">
        <v>27</v>
      </c>
      <c r="EA2" s="4">
        <v>28</v>
      </c>
      <c r="EB2" s="4">
        <v>29</v>
      </c>
      <c r="EC2" s="4">
        <v>30</v>
      </c>
      <c r="ED2" s="4">
        <v>31</v>
      </c>
      <c r="EE2" s="4">
        <v>32</v>
      </c>
      <c r="EF2" s="4">
        <v>33</v>
      </c>
      <c r="EG2" s="4">
        <v>34</v>
      </c>
      <c r="EH2" s="4">
        <v>35</v>
      </c>
      <c r="EI2" s="4">
        <v>36</v>
      </c>
      <c r="EJ2" s="4">
        <v>37</v>
      </c>
      <c r="EK2" s="4">
        <v>38</v>
      </c>
      <c r="EL2" s="4">
        <v>39</v>
      </c>
      <c r="EM2" s="4">
        <v>40</v>
      </c>
      <c r="EN2" s="4">
        <v>41</v>
      </c>
      <c r="EO2" s="4">
        <v>42</v>
      </c>
      <c r="EP2" s="4">
        <v>43</v>
      </c>
      <c r="EQ2" s="4">
        <v>44</v>
      </c>
      <c r="ER2" s="4">
        <v>45</v>
      </c>
      <c r="ES2" s="4">
        <v>46</v>
      </c>
      <c r="ET2" s="4">
        <v>47</v>
      </c>
      <c r="EU2" s="4">
        <v>48</v>
      </c>
      <c r="EV2" s="4">
        <v>49</v>
      </c>
      <c r="EW2" s="4">
        <v>1</v>
      </c>
      <c r="EX2" s="4">
        <v>2</v>
      </c>
      <c r="EY2" s="4">
        <v>3</v>
      </c>
      <c r="EZ2" s="4">
        <v>4</v>
      </c>
      <c r="FA2" s="4">
        <v>5</v>
      </c>
      <c r="FB2" s="4">
        <v>6</v>
      </c>
      <c r="FC2" s="4">
        <v>7</v>
      </c>
      <c r="FD2" s="4">
        <v>8</v>
      </c>
      <c r="FE2" s="4">
        <v>9</v>
      </c>
      <c r="FF2" s="4">
        <v>10</v>
      </c>
      <c r="FG2" s="4">
        <v>11</v>
      </c>
      <c r="FH2" s="4">
        <v>12</v>
      </c>
      <c r="FI2" s="4">
        <v>13</v>
      </c>
      <c r="FJ2" s="4">
        <v>14</v>
      </c>
      <c r="FK2" s="4">
        <v>15</v>
      </c>
      <c r="FL2" s="4">
        <v>16</v>
      </c>
      <c r="FM2" s="4">
        <v>17</v>
      </c>
      <c r="FN2" s="4">
        <v>18</v>
      </c>
      <c r="FO2" s="4">
        <v>19</v>
      </c>
      <c r="FP2" s="4">
        <v>20</v>
      </c>
      <c r="FQ2" s="4">
        <v>21</v>
      </c>
      <c r="FR2" s="4">
        <v>22</v>
      </c>
      <c r="FS2" s="4">
        <v>23</v>
      </c>
      <c r="FT2" s="4">
        <v>24</v>
      </c>
      <c r="FU2" s="4">
        <v>25</v>
      </c>
      <c r="FV2" s="4">
        <v>26</v>
      </c>
      <c r="FW2" s="4">
        <v>27</v>
      </c>
      <c r="FX2" s="4">
        <v>28</v>
      </c>
      <c r="FY2" s="4">
        <v>29</v>
      </c>
      <c r="FZ2" s="4">
        <v>30</v>
      </c>
      <c r="GA2" s="4">
        <v>31</v>
      </c>
      <c r="GB2" s="4">
        <v>32</v>
      </c>
      <c r="GC2" s="4">
        <v>33</v>
      </c>
      <c r="GD2" s="4">
        <v>34</v>
      </c>
      <c r="GE2" s="4">
        <v>35</v>
      </c>
      <c r="GF2" s="4">
        <v>36</v>
      </c>
      <c r="GG2" s="4">
        <v>37</v>
      </c>
      <c r="GH2" s="4">
        <v>38</v>
      </c>
      <c r="GI2" s="4">
        <v>39</v>
      </c>
      <c r="GJ2" s="4">
        <v>40</v>
      </c>
      <c r="GK2" s="4">
        <v>41</v>
      </c>
      <c r="GL2" s="4">
        <v>42</v>
      </c>
      <c r="GM2" s="4">
        <v>43</v>
      </c>
      <c r="GN2" s="4">
        <v>44</v>
      </c>
      <c r="GO2" s="4">
        <v>45</v>
      </c>
      <c r="GP2" s="4">
        <v>46</v>
      </c>
      <c r="GQ2" s="4">
        <v>47</v>
      </c>
      <c r="GR2" s="4">
        <v>48</v>
      </c>
      <c r="GS2" s="4">
        <v>49</v>
      </c>
      <c r="GT2" s="4">
        <v>1</v>
      </c>
      <c r="GU2" s="4">
        <v>2</v>
      </c>
      <c r="GV2" s="4">
        <v>3</v>
      </c>
      <c r="GW2" s="4">
        <v>4</v>
      </c>
      <c r="GX2" s="4">
        <v>5</v>
      </c>
      <c r="GY2" s="4">
        <v>6</v>
      </c>
      <c r="GZ2" s="4">
        <v>7</v>
      </c>
      <c r="HA2" s="4">
        <v>8</v>
      </c>
      <c r="HB2" s="4">
        <v>9</v>
      </c>
      <c r="HC2" s="4">
        <v>10</v>
      </c>
      <c r="HD2" s="4">
        <v>11</v>
      </c>
      <c r="HE2" s="4">
        <v>12</v>
      </c>
      <c r="HF2" s="4">
        <v>13</v>
      </c>
      <c r="HG2" s="4">
        <v>14</v>
      </c>
      <c r="HH2" s="4">
        <v>15</v>
      </c>
      <c r="HI2" s="4">
        <v>16</v>
      </c>
      <c r="HJ2" s="4">
        <v>17</v>
      </c>
      <c r="HK2" s="4">
        <v>18</v>
      </c>
      <c r="HL2" s="4">
        <v>19</v>
      </c>
      <c r="HM2" s="4">
        <v>20</v>
      </c>
      <c r="HN2" s="4">
        <v>21</v>
      </c>
      <c r="HO2" s="4">
        <v>22</v>
      </c>
      <c r="HP2" s="4">
        <v>23</v>
      </c>
      <c r="HQ2" s="4">
        <v>24</v>
      </c>
      <c r="HR2" s="4">
        <v>25</v>
      </c>
      <c r="HS2" s="4">
        <v>26</v>
      </c>
      <c r="HT2" s="4">
        <v>27</v>
      </c>
      <c r="HU2" s="4">
        <v>28</v>
      </c>
      <c r="HV2" s="4">
        <v>29</v>
      </c>
      <c r="HW2" s="4">
        <v>30</v>
      </c>
      <c r="HX2" s="4">
        <v>31</v>
      </c>
      <c r="HY2" s="4">
        <v>32</v>
      </c>
      <c r="HZ2" s="4">
        <v>33</v>
      </c>
      <c r="IA2" s="4">
        <v>34</v>
      </c>
      <c r="IB2" s="4">
        <v>35</v>
      </c>
      <c r="IC2" s="4">
        <v>36</v>
      </c>
      <c r="ID2" s="4">
        <v>37</v>
      </c>
      <c r="IE2" s="4">
        <v>38</v>
      </c>
      <c r="IF2" s="4">
        <v>39</v>
      </c>
      <c r="IG2" s="4">
        <v>40</v>
      </c>
      <c r="IH2" s="4">
        <v>1</v>
      </c>
      <c r="II2" s="4">
        <v>2</v>
      </c>
      <c r="IJ2" s="4">
        <v>3</v>
      </c>
      <c r="IK2" s="4">
        <v>1</v>
      </c>
      <c r="IL2" s="4">
        <v>2</v>
      </c>
      <c r="IM2" s="4">
        <v>3</v>
      </c>
      <c r="IN2" s="4">
        <v>1</v>
      </c>
      <c r="IO2" s="4">
        <v>2</v>
      </c>
      <c r="IP2" s="4">
        <v>3</v>
      </c>
      <c r="IQ2" s="4">
        <v>1</v>
      </c>
      <c r="IR2" s="4">
        <v>2</v>
      </c>
      <c r="IS2" s="4">
        <v>3</v>
      </c>
      <c r="IT2" s="4">
        <v>1</v>
      </c>
      <c r="IU2" s="4">
        <v>2</v>
      </c>
      <c r="IV2" s="4">
        <v>3</v>
      </c>
      <c r="IW2" s="4">
        <v>1</v>
      </c>
      <c r="IX2" s="4">
        <v>2</v>
      </c>
      <c r="IY2" s="4">
        <v>3</v>
      </c>
      <c r="IZ2" s="4">
        <v>1</v>
      </c>
      <c r="JA2" s="4">
        <v>2</v>
      </c>
      <c r="JB2" s="4">
        <v>3</v>
      </c>
      <c r="JC2" s="4">
        <v>1</v>
      </c>
      <c r="JD2" s="4">
        <v>2</v>
      </c>
      <c r="JE2" s="4">
        <v>3</v>
      </c>
      <c r="JF2" s="4">
        <v>4</v>
      </c>
      <c r="JG2" s="4">
        <v>5</v>
      </c>
      <c r="JH2" s="4">
        <v>6</v>
      </c>
      <c r="JI2" s="4">
        <v>7</v>
      </c>
      <c r="JJ2" s="4">
        <v>8</v>
      </c>
      <c r="JK2" s="4">
        <v>9</v>
      </c>
      <c r="JL2" s="4">
        <v>10</v>
      </c>
      <c r="JM2" s="4">
        <v>11</v>
      </c>
      <c r="JN2" s="4">
        <v>12</v>
      </c>
      <c r="JO2" s="4">
        <v>13</v>
      </c>
      <c r="JP2" s="4">
        <v>14</v>
      </c>
      <c r="JQ2" s="4">
        <v>15</v>
      </c>
      <c r="JR2" s="4">
        <v>16</v>
      </c>
      <c r="JS2" s="4">
        <v>17</v>
      </c>
    </row>
    <row r="3" spans="1:279" x14ac:dyDescent="0.5">
      <c r="A3" s="4" t="s">
        <v>843</v>
      </c>
      <c r="B3" s="4" t="str">
        <f>B1&amp;"."&amp;B2</f>
        <v>LANAME.1</v>
      </c>
      <c r="C3" s="4" t="str">
        <f t="shared" ref="C3:BP3" si="0">C1&amp;"."&amp;C2</f>
        <v>CONTACT.1</v>
      </c>
      <c r="D3" s="4" t="str">
        <f t="shared" si="0"/>
        <v>CONTACT.2</v>
      </c>
      <c r="E3" s="4" t="str">
        <f t="shared" si="0"/>
        <v>CONTACT.3</v>
      </c>
      <c r="F3" s="4" t="str">
        <f t="shared" si="0"/>
        <v>RES.1</v>
      </c>
      <c r="G3" s="4" t="str">
        <f t="shared" si="0"/>
        <v>RES.2</v>
      </c>
      <c r="H3" s="4" t="str">
        <f t="shared" si="0"/>
        <v>RES.3</v>
      </c>
      <c r="I3" s="4" t="str">
        <f t="shared" si="0"/>
        <v>RES.4</v>
      </c>
      <c r="J3" s="4" t="str">
        <f t="shared" si="0"/>
        <v>RES.5</v>
      </c>
      <c r="K3" s="4" t="str">
        <f t="shared" si="0"/>
        <v>RES.6</v>
      </c>
      <c r="L3" s="4" t="str">
        <f t="shared" si="0"/>
        <v>RES.7</v>
      </c>
      <c r="M3" s="4" t="str">
        <f t="shared" si="0"/>
        <v>RES.8</v>
      </c>
      <c r="N3" s="4" t="str">
        <f t="shared" si="0"/>
        <v>RES.9</v>
      </c>
      <c r="O3" s="4" t="str">
        <f t="shared" si="0"/>
        <v>RES.10</v>
      </c>
      <c r="P3" s="4" t="str">
        <f t="shared" si="0"/>
        <v>RES.11</v>
      </c>
      <c r="Q3" s="4" t="str">
        <f t="shared" si="0"/>
        <v>RES.12</v>
      </c>
      <c r="R3" s="4" t="str">
        <f t="shared" si="0"/>
        <v>RES.13</v>
      </c>
      <c r="S3" s="4" t="str">
        <f t="shared" si="0"/>
        <v>RES.14</v>
      </c>
      <c r="T3" s="4" t="str">
        <f t="shared" si="0"/>
        <v>RES.15</v>
      </c>
      <c r="U3" s="4" t="str">
        <f t="shared" si="0"/>
        <v>RES.16</v>
      </c>
      <c r="V3" s="4" t="str">
        <f t="shared" si="0"/>
        <v>RES.17</v>
      </c>
      <c r="W3" s="4" t="str">
        <f t="shared" si="0"/>
        <v>RES.18</v>
      </c>
      <c r="X3" s="4" t="str">
        <f t="shared" si="0"/>
        <v>RES.19</v>
      </c>
      <c r="Y3" s="4" t="str">
        <f t="shared" si="0"/>
        <v>RES.20</v>
      </c>
      <c r="Z3" s="4" t="str">
        <f t="shared" si="0"/>
        <v>RES.21</v>
      </c>
      <c r="AA3" s="4" t="str">
        <f t="shared" si="0"/>
        <v>RES.22</v>
      </c>
      <c r="AB3" s="4" t="str">
        <f t="shared" si="0"/>
        <v>RES.23</v>
      </c>
      <c r="AC3" s="4" t="str">
        <f t="shared" si="0"/>
        <v>RES.24</v>
      </c>
      <c r="AD3" s="4" t="str">
        <f t="shared" si="0"/>
        <v>RES.25</v>
      </c>
      <c r="AE3" s="4" t="str">
        <f t="shared" si="0"/>
        <v>RES.26</v>
      </c>
      <c r="AF3" s="4" t="str">
        <f t="shared" si="0"/>
        <v>RES.27</v>
      </c>
      <c r="AG3" s="4" t="str">
        <f t="shared" si="0"/>
        <v>RES.28</v>
      </c>
      <c r="AH3" s="4" t="str">
        <f t="shared" si="0"/>
        <v>RES.29</v>
      </c>
      <c r="AI3" s="4" t="str">
        <f t="shared" si="0"/>
        <v>RES.30</v>
      </c>
      <c r="AJ3" s="4" t="str">
        <f t="shared" si="0"/>
        <v>RES.31</v>
      </c>
      <c r="AK3" s="4" t="str">
        <f t="shared" si="0"/>
        <v>RES.32</v>
      </c>
      <c r="AL3" s="4" t="str">
        <f t="shared" si="0"/>
        <v>RES.33</v>
      </c>
      <c r="AM3" s="4" t="str">
        <f t="shared" si="0"/>
        <v>RES.34</v>
      </c>
      <c r="AN3" s="4" t="str">
        <f t="shared" si="0"/>
        <v>RES.35</v>
      </c>
      <c r="AO3" s="4" t="str">
        <f t="shared" si="0"/>
        <v>RES.36</v>
      </c>
      <c r="AP3" s="4" t="str">
        <f t="shared" si="0"/>
        <v>RES.37</v>
      </c>
      <c r="AQ3" s="4" t="str">
        <f t="shared" si="0"/>
        <v>RES.38</v>
      </c>
      <c r="AR3" s="4" t="str">
        <f t="shared" si="0"/>
        <v>RES.39</v>
      </c>
      <c r="AS3" s="4" t="str">
        <f t="shared" si="0"/>
        <v>RES.40</v>
      </c>
      <c r="AT3" s="4" t="str">
        <f t="shared" si="0"/>
        <v>RES.41</v>
      </c>
      <c r="AU3" s="4" t="str">
        <f t="shared" si="0"/>
        <v>RES.42</v>
      </c>
      <c r="AV3" s="4" t="str">
        <f t="shared" si="0"/>
        <v>RES.43</v>
      </c>
      <c r="AW3" s="4" t="str">
        <f t="shared" si="0"/>
        <v>RES.44</v>
      </c>
      <c r="AX3" s="4" t="str">
        <f t="shared" si="0"/>
        <v>RES.45</v>
      </c>
      <c r="AY3" s="4" t="str">
        <f t="shared" si="0"/>
        <v>RES.46</v>
      </c>
      <c r="AZ3" s="4" t="str">
        <f t="shared" si="0"/>
        <v>RES.47</v>
      </c>
      <c r="BA3" s="4" t="str">
        <f t="shared" si="0"/>
        <v>RES.48</v>
      </c>
      <c r="BB3" s="4" t="str">
        <f t="shared" si="0"/>
        <v>RES.49</v>
      </c>
      <c r="BC3" s="4" t="str">
        <f t="shared" si="0"/>
        <v>RES-ENH.1</v>
      </c>
      <c r="BD3" s="4" t="str">
        <f t="shared" si="0"/>
        <v>RES-ENH.2</v>
      </c>
      <c r="BE3" s="4" t="str">
        <f t="shared" si="0"/>
        <v>RES-ENH.3</v>
      </c>
      <c r="BF3" s="4" t="str">
        <f t="shared" si="0"/>
        <v>RES-ENH.4</v>
      </c>
      <c r="BG3" s="4" t="str">
        <f t="shared" si="0"/>
        <v>RES-ENH.5</v>
      </c>
      <c r="BH3" s="4" t="str">
        <f t="shared" si="0"/>
        <v>RES-ENH.6</v>
      </c>
      <c r="BI3" s="4" t="str">
        <f t="shared" si="0"/>
        <v>RES-ENH.7</v>
      </c>
      <c r="BJ3" s="4" t="str">
        <f t="shared" si="0"/>
        <v>RES-ENH.8</v>
      </c>
      <c r="BK3" s="4" t="str">
        <f t="shared" si="0"/>
        <v>RES-ENH.9</v>
      </c>
      <c r="BL3" s="4" t="str">
        <f t="shared" si="0"/>
        <v>RES-ENH.10</v>
      </c>
      <c r="BM3" s="4" t="str">
        <f t="shared" si="0"/>
        <v>RES-ENH.11</v>
      </c>
      <c r="BN3" s="4" t="str">
        <f t="shared" si="0"/>
        <v>RES-ENH.12</v>
      </c>
      <c r="BO3" s="4" t="str">
        <f t="shared" si="0"/>
        <v>RES-ENH.13</v>
      </c>
      <c r="BP3" s="4" t="str">
        <f t="shared" si="0"/>
        <v>RES-ENH.14</v>
      </c>
      <c r="BQ3" s="4" t="str">
        <f t="shared" ref="BQ3:EC3" si="1">BQ1&amp;"."&amp;BQ2</f>
        <v>RES-ENH.15</v>
      </c>
      <c r="BR3" s="4" t="str">
        <f t="shared" si="1"/>
        <v>RES-ENH.16</v>
      </c>
      <c r="BS3" s="4" t="str">
        <f t="shared" si="1"/>
        <v>RES-ENH.17</v>
      </c>
      <c r="BT3" s="4" t="str">
        <f t="shared" si="1"/>
        <v>RES-ENH.18</v>
      </c>
      <c r="BU3" s="4" t="str">
        <f t="shared" si="1"/>
        <v>RES-ENH.19</v>
      </c>
      <c r="BV3" s="4" t="str">
        <f t="shared" si="1"/>
        <v>RES-ENH.20</v>
      </c>
      <c r="BW3" s="4" t="str">
        <f t="shared" si="1"/>
        <v>RES-ENH.21</v>
      </c>
      <c r="BX3" s="4" t="str">
        <f t="shared" si="1"/>
        <v>RES-ENH.22</v>
      </c>
      <c r="BY3" s="4" t="str">
        <f t="shared" si="1"/>
        <v>RES-ENH.23</v>
      </c>
      <c r="BZ3" s="4" t="str">
        <f t="shared" si="1"/>
        <v>RES-ENH.24</v>
      </c>
      <c r="CA3" s="4" t="str">
        <f t="shared" si="1"/>
        <v>RES-ENH.25</v>
      </c>
      <c r="CB3" s="4" t="str">
        <f t="shared" si="1"/>
        <v>RES-ENH.26</v>
      </c>
      <c r="CC3" s="4" t="str">
        <f t="shared" si="1"/>
        <v>RES-ENH.27</v>
      </c>
      <c r="CD3" s="4" t="str">
        <f t="shared" si="1"/>
        <v>RES-ENH.28</v>
      </c>
      <c r="CE3" s="4" t="str">
        <f t="shared" si="1"/>
        <v>RES-ENH.29</v>
      </c>
      <c r="CF3" s="4" t="str">
        <f t="shared" si="1"/>
        <v>RES-ENH.30</v>
      </c>
      <c r="CG3" s="4" t="str">
        <f t="shared" si="1"/>
        <v>RES-ENH.31</v>
      </c>
      <c r="CH3" s="4" t="str">
        <f t="shared" si="1"/>
        <v>RES-ENH.32</v>
      </c>
      <c r="CI3" s="4" t="str">
        <f t="shared" si="1"/>
        <v>RES-ENH.33</v>
      </c>
      <c r="CJ3" s="4" t="str">
        <f t="shared" si="1"/>
        <v>RES-ENH.34</v>
      </c>
      <c r="CK3" s="4" t="str">
        <f t="shared" si="1"/>
        <v>RES-ENH.35</v>
      </c>
      <c r="CL3" s="4" t="str">
        <f t="shared" si="1"/>
        <v>RES-ENH.36</v>
      </c>
      <c r="CM3" s="4" t="str">
        <f t="shared" si="1"/>
        <v>RES-ENH.37</v>
      </c>
      <c r="CN3" s="4" t="str">
        <f t="shared" si="1"/>
        <v>RES-ENH.38</v>
      </c>
      <c r="CO3" s="4" t="str">
        <f t="shared" si="1"/>
        <v>RES-ENH.39</v>
      </c>
      <c r="CP3" s="4" t="str">
        <f t="shared" si="1"/>
        <v>RES-ENH.40</v>
      </c>
      <c r="CQ3" s="4" t="str">
        <f t="shared" si="1"/>
        <v>RES-ENH.41</v>
      </c>
      <c r="CR3" s="4" t="str">
        <f t="shared" si="1"/>
        <v>RES-ENH.42</v>
      </c>
      <c r="CS3" s="4" t="str">
        <f t="shared" si="1"/>
        <v>RES-ENH.43</v>
      </c>
      <c r="CT3" s="4" t="str">
        <f t="shared" si="1"/>
        <v>RES-ENH.44</v>
      </c>
      <c r="CU3" s="4" t="str">
        <f t="shared" si="1"/>
        <v>RES-ENH.45</v>
      </c>
      <c r="CV3" s="4" t="str">
        <f t="shared" si="1"/>
        <v>RES-ENH.46</v>
      </c>
      <c r="CW3" s="4" t="str">
        <f t="shared" si="1"/>
        <v>RES-ENH.47</v>
      </c>
      <c r="CX3" s="4" t="str">
        <f t="shared" si="1"/>
        <v>RES-ENH.48</v>
      </c>
      <c r="CY3" s="4" t="str">
        <f>CY1&amp;"."&amp;CY2</f>
        <v>RES-ENH.49</v>
      </c>
      <c r="CZ3" s="4" t="str">
        <f t="shared" si="1"/>
        <v>NURS.1</v>
      </c>
      <c r="DA3" s="4" t="str">
        <f t="shared" si="1"/>
        <v>NURS.2</v>
      </c>
      <c r="DB3" s="4" t="str">
        <f t="shared" si="1"/>
        <v>NURS.3</v>
      </c>
      <c r="DC3" s="4" t="str">
        <f t="shared" si="1"/>
        <v>NURS.4</v>
      </c>
      <c r="DD3" s="4" t="str">
        <f t="shared" si="1"/>
        <v>NURS.5</v>
      </c>
      <c r="DE3" s="4" t="str">
        <f t="shared" si="1"/>
        <v>NURS.6</v>
      </c>
      <c r="DF3" s="4" t="str">
        <f t="shared" si="1"/>
        <v>NURS.7</v>
      </c>
      <c r="DG3" s="4" t="str">
        <f t="shared" si="1"/>
        <v>NURS.8</v>
      </c>
      <c r="DH3" s="4" t="str">
        <f t="shared" si="1"/>
        <v>NURS.9</v>
      </c>
      <c r="DI3" s="4" t="str">
        <f t="shared" si="1"/>
        <v>NURS.10</v>
      </c>
      <c r="DJ3" s="4" t="str">
        <f t="shared" si="1"/>
        <v>NURS.11</v>
      </c>
      <c r="DK3" s="4" t="str">
        <f t="shared" si="1"/>
        <v>NURS.12</v>
      </c>
      <c r="DL3" s="4" t="str">
        <f t="shared" si="1"/>
        <v>NURS.13</v>
      </c>
      <c r="DM3" s="4" t="str">
        <f t="shared" si="1"/>
        <v>NURS.14</v>
      </c>
      <c r="DN3" s="4" t="str">
        <f t="shared" si="1"/>
        <v>NURS.15</v>
      </c>
      <c r="DO3" s="4" t="str">
        <f t="shared" si="1"/>
        <v>NURS.16</v>
      </c>
      <c r="DP3" s="4" t="str">
        <f t="shared" si="1"/>
        <v>NURS.17</v>
      </c>
      <c r="DQ3" s="4" t="str">
        <f t="shared" si="1"/>
        <v>NURS.18</v>
      </c>
      <c r="DR3" s="4" t="str">
        <f t="shared" si="1"/>
        <v>NURS.19</v>
      </c>
      <c r="DS3" s="4" t="str">
        <f t="shared" si="1"/>
        <v>NURS.20</v>
      </c>
      <c r="DT3" s="4" t="str">
        <f t="shared" si="1"/>
        <v>NURS.21</v>
      </c>
      <c r="DU3" s="4" t="str">
        <f t="shared" si="1"/>
        <v>NURS.22</v>
      </c>
      <c r="DV3" s="4" t="str">
        <f t="shared" si="1"/>
        <v>NURS.23</v>
      </c>
      <c r="DW3" s="4" t="str">
        <f t="shared" si="1"/>
        <v>NURS.24</v>
      </c>
      <c r="DX3" s="4" t="str">
        <f t="shared" si="1"/>
        <v>NURS.25</v>
      </c>
      <c r="DY3" s="4" t="str">
        <f t="shared" si="1"/>
        <v>NURS.26</v>
      </c>
      <c r="DZ3" s="4" t="str">
        <f t="shared" si="1"/>
        <v>NURS.27</v>
      </c>
      <c r="EA3" s="4" t="str">
        <f t="shared" si="1"/>
        <v>NURS.28</v>
      </c>
      <c r="EB3" s="4" t="str">
        <f t="shared" si="1"/>
        <v>NURS.29</v>
      </c>
      <c r="EC3" s="4" t="str">
        <f t="shared" si="1"/>
        <v>NURS.30</v>
      </c>
      <c r="ED3" s="4" t="str">
        <f t="shared" ref="ED3:GP3" si="2">ED1&amp;"."&amp;ED2</f>
        <v>NURS.31</v>
      </c>
      <c r="EE3" s="4" t="str">
        <f t="shared" si="2"/>
        <v>NURS.32</v>
      </c>
      <c r="EF3" s="4" t="str">
        <f t="shared" si="2"/>
        <v>NURS.33</v>
      </c>
      <c r="EG3" s="4" t="str">
        <f t="shared" si="2"/>
        <v>NURS.34</v>
      </c>
      <c r="EH3" s="4" t="str">
        <f t="shared" si="2"/>
        <v>NURS.35</v>
      </c>
      <c r="EI3" s="4" t="str">
        <f t="shared" si="2"/>
        <v>NURS.36</v>
      </c>
      <c r="EJ3" s="4" t="str">
        <f t="shared" si="2"/>
        <v>NURS.37</v>
      </c>
      <c r="EK3" s="4" t="str">
        <f t="shared" si="2"/>
        <v>NURS.38</v>
      </c>
      <c r="EL3" s="4" t="str">
        <f t="shared" si="2"/>
        <v>NURS.39</v>
      </c>
      <c r="EM3" s="4" t="str">
        <f t="shared" si="2"/>
        <v>NURS.40</v>
      </c>
      <c r="EN3" s="4" t="str">
        <f t="shared" si="2"/>
        <v>NURS.41</v>
      </c>
      <c r="EO3" s="4" t="str">
        <f t="shared" si="2"/>
        <v>NURS.42</v>
      </c>
      <c r="EP3" s="4" t="str">
        <f t="shared" si="2"/>
        <v>NURS.43</v>
      </c>
      <c r="EQ3" s="4" t="str">
        <f t="shared" si="2"/>
        <v>NURS.44</v>
      </c>
      <c r="ER3" s="4" t="str">
        <f t="shared" si="2"/>
        <v>NURS.45</v>
      </c>
      <c r="ES3" s="4" t="str">
        <f t="shared" si="2"/>
        <v>NURS.46</v>
      </c>
      <c r="ET3" s="4" t="str">
        <f t="shared" si="2"/>
        <v>NURS.47</v>
      </c>
      <c r="EU3" s="4" t="str">
        <f t="shared" si="2"/>
        <v>NURS.48</v>
      </c>
      <c r="EV3" s="4" t="str">
        <f>EV1&amp;"."&amp;EV2</f>
        <v>NURS.49</v>
      </c>
      <c r="EW3" s="4" t="str">
        <f t="shared" si="2"/>
        <v>NURS-ENH.1</v>
      </c>
      <c r="EX3" s="4" t="str">
        <f t="shared" si="2"/>
        <v>NURS-ENH.2</v>
      </c>
      <c r="EY3" s="4" t="str">
        <f t="shared" si="2"/>
        <v>NURS-ENH.3</v>
      </c>
      <c r="EZ3" s="4" t="str">
        <f t="shared" si="2"/>
        <v>NURS-ENH.4</v>
      </c>
      <c r="FA3" s="4" t="str">
        <f t="shared" si="2"/>
        <v>NURS-ENH.5</v>
      </c>
      <c r="FB3" s="4" t="str">
        <f t="shared" si="2"/>
        <v>NURS-ENH.6</v>
      </c>
      <c r="FC3" s="4" t="str">
        <f t="shared" si="2"/>
        <v>NURS-ENH.7</v>
      </c>
      <c r="FD3" s="4" t="str">
        <f t="shared" si="2"/>
        <v>NURS-ENH.8</v>
      </c>
      <c r="FE3" s="4" t="str">
        <f t="shared" si="2"/>
        <v>NURS-ENH.9</v>
      </c>
      <c r="FF3" s="4" t="str">
        <f t="shared" si="2"/>
        <v>NURS-ENH.10</v>
      </c>
      <c r="FG3" s="4" t="str">
        <f t="shared" si="2"/>
        <v>NURS-ENH.11</v>
      </c>
      <c r="FH3" s="4" t="str">
        <f t="shared" si="2"/>
        <v>NURS-ENH.12</v>
      </c>
      <c r="FI3" s="4" t="str">
        <f t="shared" si="2"/>
        <v>NURS-ENH.13</v>
      </c>
      <c r="FJ3" s="4" t="str">
        <f t="shared" si="2"/>
        <v>NURS-ENH.14</v>
      </c>
      <c r="FK3" s="4" t="str">
        <f t="shared" si="2"/>
        <v>NURS-ENH.15</v>
      </c>
      <c r="FL3" s="4" t="str">
        <f t="shared" si="2"/>
        <v>NURS-ENH.16</v>
      </c>
      <c r="FM3" s="4" t="str">
        <f t="shared" si="2"/>
        <v>NURS-ENH.17</v>
      </c>
      <c r="FN3" s="4" t="str">
        <f t="shared" si="2"/>
        <v>NURS-ENH.18</v>
      </c>
      <c r="FO3" s="4" t="str">
        <f t="shared" si="2"/>
        <v>NURS-ENH.19</v>
      </c>
      <c r="FP3" s="4" t="str">
        <f t="shared" si="2"/>
        <v>NURS-ENH.20</v>
      </c>
      <c r="FQ3" s="4" t="str">
        <f t="shared" si="2"/>
        <v>NURS-ENH.21</v>
      </c>
      <c r="FR3" s="4" t="str">
        <f t="shared" si="2"/>
        <v>NURS-ENH.22</v>
      </c>
      <c r="FS3" s="4" t="str">
        <f t="shared" si="2"/>
        <v>NURS-ENH.23</v>
      </c>
      <c r="FT3" s="4" t="str">
        <f t="shared" si="2"/>
        <v>NURS-ENH.24</v>
      </c>
      <c r="FU3" s="4" t="str">
        <f t="shared" si="2"/>
        <v>NURS-ENH.25</v>
      </c>
      <c r="FV3" s="4" t="str">
        <f t="shared" si="2"/>
        <v>NURS-ENH.26</v>
      </c>
      <c r="FW3" s="4" t="str">
        <f t="shared" si="2"/>
        <v>NURS-ENH.27</v>
      </c>
      <c r="FX3" s="4" t="str">
        <f t="shared" si="2"/>
        <v>NURS-ENH.28</v>
      </c>
      <c r="FY3" s="4" t="str">
        <f t="shared" si="2"/>
        <v>NURS-ENH.29</v>
      </c>
      <c r="FZ3" s="4" t="str">
        <f t="shared" si="2"/>
        <v>NURS-ENH.30</v>
      </c>
      <c r="GA3" s="4" t="str">
        <f t="shared" si="2"/>
        <v>NURS-ENH.31</v>
      </c>
      <c r="GB3" s="4" t="str">
        <f t="shared" si="2"/>
        <v>NURS-ENH.32</v>
      </c>
      <c r="GC3" s="4" t="str">
        <f t="shared" si="2"/>
        <v>NURS-ENH.33</v>
      </c>
      <c r="GD3" s="4" t="str">
        <f t="shared" si="2"/>
        <v>NURS-ENH.34</v>
      </c>
      <c r="GE3" s="4" t="str">
        <f t="shared" si="2"/>
        <v>NURS-ENH.35</v>
      </c>
      <c r="GF3" s="4" t="str">
        <f t="shared" si="2"/>
        <v>NURS-ENH.36</v>
      </c>
      <c r="GG3" s="4" t="str">
        <f t="shared" si="2"/>
        <v>NURS-ENH.37</v>
      </c>
      <c r="GH3" s="4" t="str">
        <f t="shared" si="2"/>
        <v>NURS-ENH.38</v>
      </c>
      <c r="GI3" s="4" t="str">
        <f t="shared" si="2"/>
        <v>NURS-ENH.39</v>
      </c>
      <c r="GJ3" s="4" t="str">
        <f t="shared" si="2"/>
        <v>NURS-ENH.40</v>
      </c>
      <c r="GK3" s="4" t="str">
        <f t="shared" si="2"/>
        <v>NURS-ENH.41</v>
      </c>
      <c r="GL3" s="4" t="str">
        <f t="shared" si="2"/>
        <v>NURS-ENH.42</v>
      </c>
      <c r="GM3" s="4" t="str">
        <f t="shared" si="2"/>
        <v>NURS-ENH.43</v>
      </c>
      <c r="GN3" s="4" t="str">
        <f t="shared" si="2"/>
        <v>NURS-ENH.44</v>
      </c>
      <c r="GO3" s="4" t="str">
        <f t="shared" si="2"/>
        <v>NURS-ENH.45</v>
      </c>
      <c r="GP3" s="4" t="str">
        <f t="shared" si="2"/>
        <v>NURS-ENH.46</v>
      </c>
      <c r="GQ3" s="4" t="str">
        <f t="shared" ref="GQ3:JP3" si="3">GQ1&amp;"."&amp;GQ2</f>
        <v>NURS-ENH.47</v>
      </c>
      <c r="GR3" s="4" t="str">
        <f t="shared" si="3"/>
        <v>NURS-ENH.48</v>
      </c>
      <c r="GS3" s="4" t="str">
        <f>GS1&amp;"."&amp;GS2</f>
        <v>NURS-ENH.49</v>
      </c>
      <c r="GT3" s="4" t="str">
        <f t="shared" si="3"/>
        <v>HOME.1</v>
      </c>
      <c r="GU3" s="4" t="str">
        <f t="shared" si="3"/>
        <v>HOME.2</v>
      </c>
      <c r="GV3" s="4" t="str">
        <f t="shared" si="3"/>
        <v>HOME.3</v>
      </c>
      <c r="GW3" s="4" t="str">
        <f t="shared" si="3"/>
        <v>HOME.4</v>
      </c>
      <c r="GX3" s="4" t="str">
        <f t="shared" si="3"/>
        <v>HOME.5</v>
      </c>
      <c r="GY3" s="4" t="str">
        <f t="shared" si="3"/>
        <v>HOME.6</v>
      </c>
      <c r="GZ3" s="4" t="str">
        <f t="shared" si="3"/>
        <v>HOME.7</v>
      </c>
      <c r="HA3" s="4" t="str">
        <f t="shared" si="3"/>
        <v>HOME.8</v>
      </c>
      <c r="HB3" s="4" t="str">
        <f t="shared" si="3"/>
        <v>HOME.9</v>
      </c>
      <c r="HC3" s="4" t="str">
        <f t="shared" si="3"/>
        <v>HOME.10</v>
      </c>
      <c r="HD3" s="4" t="str">
        <f t="shared" si="3"/>
        <v>HOME.11</v>
      </c>
      <c r="HE3" s="4" t="str">
        <f t="shared" si="3"/>
        <v>HOME.12</v>
      </c>
      <c r="HF3" s="4" t="str">
        <f t="shared" si="3"/>
        <v>HOME.13</v>
      </c>
      <c r="HG3" s="4" t="str">
        <f t="shared" si="3"/>
        <v>HOME.14</v>
      </c>
      <c r="HH3" s="4" t="str">
        <f t="shared" si="3"/>
        <v>HOME.15</v>
      </c>
      <c r="HI3" s="4" t="str">
        <f t="shared" si="3"/>
        <v>HOME.16</v>
      </c>
      <c r="HJ3" s="4" t="str">
        <f t="shared" si="3"/>
        <v>HOME.17</v>
      </c>
      <c r="HK3" s="4" t="str">
        <f t="shared" si="3"/>
        <v>HOME.18</v>
      </c>
      <c r="HL3" s="4" t="str">
        <f t="shared" si="3"/>
        <v>HOME.19</v>
      </c>
      <c r="HM3" s="4" t="str">
        <f t="shared" si="3"/>
        <v>HOME.20</v>
      </c>
      <c r="HN3" s="4" t="str">
        <f t="shared" si="3"/>
        <v>HOME.21</v>
      </c>
      <c r="HO3" s="4" t="str">
        <f t="shared" si="3"/>
        <v>HOME.22</v>
      </c>
      <c r="HP3" s="4" t="str">
        <f t="shared" si="3"/>
        <v>HOME.23</v>
      </c>
      <c r="HQ3" s="4" t="str">
        <f t="shared" si="3"/>
        <v>HOME.24</v>
      </c>
      <c r="HR3" s="4" t="str">
        <f t="shared" si="3"/>
        <v>HOME.25</v>
      </c>
      <c r="HS3" s="4" t="str">
        <f t="shared" si="3"/>
        <v>HOME.26</v>
      </c>
      <c r="HT3" s="4" t="str">
        <f t="shared" si="3"/>
        <v>HOME.27</v>
      </c>
      <c r="HU3" s="4" t="str">
        <f t="shared" si="3"/>
        <v>HOME.28</v>
      </c>
      <c r="HV3" s="4" t="str">
        <f t="shared" si="3"/>
        <v>HOME.29</v>
      </c>
      <c r="HW3" s="4" t="str">
        <f t="shared" si="3"/>
        <v>HOME.30</v>
      </c>
      <c r="HX3" s="4" t="str">
        <f t="shared" si="3"/>
        <v>HOME.31</v>
      </c>
      <c r="HY3" s="4" t="str">
        <f t="shared" si="3"/>
        <v>HOME.32</v>
      </c>
      <c r="HZ3" s="4" t="str">
        <f t="shared" si="3"/>
        <v>HOME.33</v>
      </c>
      <c r="IA3" s="4" t="str">
        <f t="shared" si="3"/>
        <v>HOME.34</v>
      </c>
      <c r="IB3" s="4" t="str">
        <f t="shared" si="3"/>
        <v>HOME.35</v>
      </c>
      <c r="IC3" s="4" t="str">
        <f t="shared" si="3"/>
        <v>HOME.36</v>
      </c>
      <c r="ID3" s="4" t="str">
        <f t="shared" si="3"/>
        <v>HOME.37</v>
      </c>
      <c r="IE3" s="4" t="str">
        <f t="shared" si="3"/>
        <v>HOME.38</v>
      </c>
      <c r="IF3" s="4" t="str">
        <f t="shared" si="3"/>
        <v>HOME.39</v>
      </c>
      <c r="IG3" s="4" t="str">
        <f>IG1&amp;"."&amp;IG2</f>
        <v>HOME.40</v>
      </c>
      <c r="IH3" s="4" t="str">
        <f t="shared" si="3"/>
        <v>FEEROW1.1</v>
      </c>
      <c r="II3" s="4" t="str">
        <f t="shared" si="3"/>
        <v>FEEROW1.2</v>
      </c>
      <c r="IJ3" s="4" t="str">
        <f t="shared" si="3"/>
        <v>FEEROW1.3</v>
      </c>
      <c r="IK3" s="4" t="str">
        <f>IK1&amp;"."&amp;IK2</f>
        <v>FEEROW2.1</v>
      </c>
      <c r="IL3" s="4" t="str">
        <f>IL1&amp;"."&amp;IL2</f>
        <v>FEEROW2.2</v>
      </c>
      <c r="IM3" s="4" t="str">
        <f>IM1&amp;"."&amp;IM2</f>
        <v>FEEROW2.3</v>
      </c>
      <c r="IN3" s="4" t="str">
        <f t="shared" si="3"/>
        <v>FEEROW3.1</v>
      </c>
      <c r="IO3" s="4" t="str">
        <f t="shared" si="3"/>
        <v>FEEROW3.2</v>
      </c>
      <c r="IP3" s="4" t="str">
        <f t="shared" si="3"/>
        <v>FEEROW3.3</v>
      </c>
      <c r="IQ3" s="4" t="str">
        <f t="shared" si="3"/>
        <v>FEEROW4.1</v>
      </c>
      <c r="IR3" s="4" t="str">
        <f t="shared" si="3"/>
        <v>FEEROW4.2</v>
      </c>
      <c r="IS3" s="4" t="str">
        <f t="shared" si="3"/>
        <v>FEEROW4.3</v>
      </c>
      <c r="IT3" s="4" t="str">
        <f t="shared" si="3"/>
        <v>FEEROW5.1</v>
      </c>
      <c r="IU3" s="4" t="str">
        <f t="shared" si="3"/>
        <v>FEEROW5.2</v>
      </c>
      <c r="IV3" s="4" t="str">
        <f t="shared" si="3"/>
        <v>FEEROW5.3</v>
      </c>
      <c r="IW3" s="4" t="str">
        <f t="shared" si="3"/>
        <v>FEEROW6.1</v>
      </c>
      <c r="IX3" s="4" t="str">
        <f t="shared" si="3"/>
        <v>FEEROW6.2</v>
      </c>
      <c r="IY3" s="4" t="str">
        <f t="shared" si="3"/>
        <v>FEEROW6.3</v>
      </c>
      <c r="IZ3" s="4" t="str">
        <f>IZ1&amp;"."&amp;IZ2</f>
        <v>FEEROW7.1</v>
      </c>
      <c r="JA3" s="4" t="str">
        <f>JA1&amp;"."&amp;JA2</f>
        <v>FEEROW7.2</v>
      </c>
      <c r="JB3" s="4" t="str">
        <f>JB1&amp;"."&amp;JB2</f>
        <v>FEEROW7.3</v>
      </c>
      <c r="JC3" s="4" t="str">
        <f t="shared" si="3"/>
        <v>GRANT.1</v>
      </c>
      <c r="JD3" s="4" t="str">
        <f t="shared" si="3"/>
        <v>GRANT.2</v>
      </c>
      <c r="JE3" s="4" t="str">
        <f t="shared" si="3"/>
        <v>GRANT.3</v>
      </c>
      <c r="JF3" s="4" t="str">
        <f t="shared" si="3"/>
        <v>GRANT.4</v>
      </c>
      <c r="JG3" s="4" t="str">
        <f t="shared" si="3"/>
        <v>GRANT.5</v>
      </c>
      <c r="JH3" s="4" t="str">
        <f t="shared" si="3"/>
        <v>GRANT.6</v>
      </c>
      <c r="JI3" s="4" t="str">
        <f t="shared" si="3"/>
        <v>GRANT.7</v>
      </c>
      <c r="JJ3" s="4" t="str">
        <f t="shared" si="3"/>
        <v>GRANT.8</v>
      </c>
      <c r="JK3" s="4" t="str">
        <f t="shared" si="3"/>
        <v>GRANT.9</v>
      </c>
      <c r="JL3" s="4" t="str">
        <f t="shared" si="3"/>
        <v>GRANT.10</v>
      </c>
      <c r="JM3" s="4" t="str">
        <f t="shared" si="3"/>
        <v>GRANT.11</v>
      </c>
      <c r="JN3" s="4" t="str">
        <f t="shared" si="3"/>
        <v>GRANT.12</v>
      </c>
      <c r="JO3" s="4" t="str">
        <f t="shared" si="3"/>
        <v>GRANT.13</v>
      </c>
      <c r="JP3" s="4" t="str">
        <f t="shared" si="3"/>
        <v>GRANT.14</v>
      </c>
      <c r="JQ3" s="4" t="str">
        <f>JQ1&amp;"."&amp;JQ2</f>
        <v>GRANT.15</v>
      </c>
      <c r="JR3" s="4" t="str">
        <f>JR1&amp;"."&amp;JR2</f>
        <v>GRANT.16</v>
      </c>
      <c r="JS3" s="4" t="str">
        <f>JS1&amp;"."&amp;JS2</f>
        <v>GRANT.17</v>
      </c>
    </row>
    <row r="4" spans="1:279" s="61" customFormat="1" ht="63" x14ac:dyDescent="0.5">
      <c r="A4" s="61" t="s">
        <v>844</v>
      </c>
      <c r="B4" s="61" t="s">
        <v>845</v>
      </c>
      <c r="C4" s="61" t="s">
        <v>846</v>
      </c>
      <c r="D4" s="61" t="s">
        <v>847</v>
      </c>
      <c r="E4" s="61" t="s">
        <v>848</v>
      </c>
      <c r="F4" s="61" t="s">
        <v>849</v>
      </c>
      <c r="G4" s="61" t="s">
        <v>850</v>
      </c>
      <c r="H4" s="61" t="s">
        <v>851</v>
      </c>
      <c r="I4" s="61" t="s">
        <v>852</v>
      </c>
      <c r="J4" s="61" t="s">
        <v>853</v>
      </c>
      <c r="K4" s="61" t="s">
        <v>854</v>
      </c>
      <c r="L4" s="61" t="s">
        <v>855</v>
      </c>
      <c r="M4" s="61" t="s">
        <v>856</v>
      </c>
      <c r="N4" s="61" t="s">
        <v>857</v>
      </c>
      <c r="O4" s="61" t="s">
        <v>858</v>
      </c>
      <c r="P4" s="61" t="s">
        <v>859</v>
      </c>
      <c r="Q4" s="61" t="s">
        <v>860</v>
      </c>
      <c r="R4" s="61" t="s">
        <v>861</v>
      </c>
      <c r="S4" s="61" t="s">
        <v>862</v>
      </c>
      <c r="T4" s="61" t="s">
        <v>863</v>
      </c>
      <c r="U4" s="61" t="s">
        <v>864</v>
      </c>
      <c r="V4" s="61" t="s">
        <v>865</v>
      </c>
      <c r="W4" s="61" t="s">
        <v>866</v>
      </c>
      <c r="X4" s="61" t="s">
        <v>867</v>
      </c>
      <c r="Y4" s="61" t="s">
        <v>868</v>
      </c>
      <c r="Z4" s="61" t="s">
        <v>869</v>
      </c>
      <c r="AA4" s="61" t="s">
        <v>870</v>
      </c>
      <c r="AB4" s="61" t="s">
        <v>871</v>
      </c>
      <c r="AC4" s="61" t="s">
        <v>872</v>
      </c>
      <c r="AD4" s="61" t="s">
        <v>873</v>
      </c>
      <c r="AE4" s="61" t="s">
        <v>874</v>
      </c>
      <c r="AF4" s="61" t="s">
        <v>875</v>
      </c>
      <c r="AG4" s="61" t="s">
        <v>876</v>
      </c>
      <c r="AH4" s="61" t="s">
        <v>877</v>
      </c>
      <c r="AI4" s="61" t="s">
        <v>878</v>
      </c>
      <c r="AJ4" s="61" t="s">
        <v>879</v>
      </c>
      <c r="AK4" s="61" t="s">
        <v>880</v>
      </c>
      <c r="AL4" s="61" t="s">
        <v>881</v>
      </c>
      <c r="AM4" s="61" t="s">
        <v>882</v>
      </c>
      <c r="AN4" s="61" t="s">
        <v>883</v>
      </c>
      <c r="AO4" s="61" t="s">
        <v>884</v>
      </c>
      <c r="AP4" s="61" t="s">
        <v>885</v>
      </c>
      <c r="AQ4" s="61" t="s">
        <v>886</v>
      </c>
      <c r="AR4" s="61" t="s">
        <v>887</v>
      </c>
      <c r="AS4" s="61" t="s">
        <v>888</v>
      </c>
      <c r="AT4" s="61" t="s">
        <v>889</v>
      </c>
      <c r="AU4" s="61" t="s">
        <v>890</v>
      </c>
      <c r="AV4" s="61" t="s">
        <v>891</v>
      </c>
      <c r="AW4" s="61" t="s">
        <v>892</v>
      </c>
      <c r="AX4" s="61" t="s">
        <v>893</v>
      </c>
      <c r="AY4" s="61" t="s">
        <v>894</v>
      </c>
      <c r="AZ4" s="61" t="s">
        <v>895</v>
      </c>
      <c r="BA4" s="61" t="s">
        <v>896</v>
      </c>
      <c r="BB4" s="61" t="s">
        <v>897</v>
      </c>
      <c r="BC4" s="61" t="s">
        <v>898</v>
      </c>
      <c r="BD4" s="61" t="s">
        <v>899</v>
      </c>
      <c r="BE4" s="61" t="s">
        <v>900</v>
      </c>
      <c r="BF4" s="61" t="s">
        <v>901</v>
      </c>
      <c r="BG4" s="61" t="s">
        <v>902</v>
      </c>
      <c r="BH4" s="61" t="s">
        <v>903</v>
      </c>
      <c r="BI4" s="61" t="s">
        <v>904</v>
      </c>
      <c r="BJ4" s="61" t="s">
        <v>905</v>
      </c>
      <c r="BK4" s="61" t="s">
        <v>906</v>
      </c>
      <c r="BL4" s="61" t="s">
        <v>907</v>
      </c>
      <c r="BM4" s="61" t="s">
        <v>908</v>
      </c>
      <c r="BN4" s="61" t="s">
        <v>909</v>
      </c>
      <c r="BO4" s="61" t="s">
        <v>910</v>
      </c>
      <c r="BP4" s="61" t="s">
        <v>911</v>
      </c>
      <c r="BQ4" s="61" t="s">
        <v>912</v>
      </c>
      <c r="BR4" s="61" t="s">
        <v>913</v>
      </c>
      <c r="BS4" s="61" t="s">
        <v>914</v>
      </c>
      <c r="BT4" s="61" t="s">
        <v>915</v>
      </c>
      <c r="BU4" s="61" t="s">
        <v>916</v>
      </c>
      <c r="BV4" s="61" t="s">
        <v>917</v>
      </c>
      <c r="BW4" s="61" t="s">
        <v>918</v>
      </c>
      <c r="BX4" s="61" t="s">
        <v>919</v>
      </c>
      <c r="BY4" s="61" t="s">
        <v>920</v>
      </c>
      <c r="BZ4" s="61" t="s">
        <v>921</v>
      </c>
      <c r="CA4" s="61" t="s">
        <v>922</v>
      </c>
      <c r="CB4" s="61" t="s">
        <v>923</v>
      </c>
      <c r="CC4" s="61" t="s">
        <v>924</v>
      </c>
      <c r="CD4" s="61" t="s">
        <v>925</v>
      </c>
      <c r="CE4" s="61" t="s">
        <v>926</v>
      </c>
      <c r="CF4" s="61" t="s">
        <v>927</v>
      </c>
      <c r="CG4" s="61" t="s">
        <v>928</v>
      </c>
      <c r="CH4" s="61" t="s">
        <v>929</v>
      </c>
      <c r="CI4" s="61" t="s">
        <v>930</v>
      </c>
      <c r="CJ4" s="61" t="s">
        <v>931</v>
      </c>
      <c r="CK4" s="61" t="s">
        <v>932</v>
      </c>
      <c r="CL4" s="61" t="s">
        <v>933</v>
      </c>
      <c r="CM4" s="61" t="s">
        <v>934</v>
      </c>
      <c r="CN4" s="61" t="s">
        <v>935</v>
      </c>
      <c r="CO4" s="61" t="s">
        <v>936</v>
      </c>
      <c r="CP4" s="61" t="s">
        <v>937</v>
      </c>
      <c r="CQ4" s="61" t="s">
        <v>938</v>
      </c>
      <c r="CR4" s="61" t="s">
        <v>939</v>
      </c>
      <c r="CS4" s="61" t="s">
        <v>940</v>
      </c>
      <c r="CT4" s="61" t="s">
        <v>941</v>
      </c>
      <c r="CU4" s="61" t="s">
        <v>942</v>
      </c>
      <c r="CV4" s="61" t="s">
        <v>943</v>
      </c>
      <c r="CW4" s="61" t="s">
        <v>944</v>
      </c>
      <c r="CX4" s="61" t="s">
        <v>945</v>
      </c>
      <c r="CY4" s="61" t="s">
        <v>946</v>
      </c>
      <c r="CZ4" s="61" t="s">
        <v>947</v>
      </c>
      <c r="DA4" s="61" t="s">
        <v>948</v>
      </c>
      <c r="DB4" s="61" t="s">
        <v>949</v>
      </c>
      <c r="DC4" s="61" t="s">
        <v>950</v>
      </c>
      <c r="DD4" s="61" t="s">
        <v>951</v>
      </c>
      <c r="DE4" s="61" t="s">
        <v>952</v>
      </c>
      <c r="DF4" s="61" t="s">
        <v>953</v>
      </c>
      <c r="DG4" s="61" t="s">
        <v>954</v>
      </c>
      <c r="DH4" s="61" t="s">
        <v>955</v>
      </c>
      <c r="DI4" s="61" t="s">
        <v>956</v>
      </c>
      <c r="DJ4" s="61" t="s">
        <v>957</v>
      </c>
      <c r="DK4" s="61" t="s">
        <v>958</v>
      </c>
      <c r="DL4" s="61" t="s">
        <v>959</v>
      </c>
      <c r="DM4" s="61" t="s">
        <v>960</v>
      </c>
      <c r="DN4" s="61" t="s">
        <v>961</v>
      </c>
      <c r="DO4" s="61" t="s">
        <v>962</v>
      </c>
      <c r="DP4" s="61" t="s">
        <v>963</v>
      </c>
      <c r="DQ4" s="61" t="s">
        <v>964</v>
      </c>
      <c r="DR4" s="61" t="s">
        <v>965</v>
      </c>
      <c r="DS4" s="61" t="s">
        <v>966</v>
      </c>
      <c r="DT4" s="61" t="s">
        <v>967</v>
      </c>
      <c r="DU4" s="61" t="s">
        <v>968</v>
      </c>
      <c r="DV4" s="61" t="s">
        <v>969</v>
      </c>
      <c r="DW4" s="61" t="s">
        <v>970</v>
      </c>
      <c r="DX4" s="61" t="s">
        <v>971</v>
      </c>
      <c r="DY4" s="61" t="s">
        <v>972</v>
      </c>
      <c r="DZ4" s="61" t="s">
        <v>973</v>
      </c>
      <c r="EA4" s="61" t="s">
        <v>974</v>
      </c>
      <c r="EB4" s="61" t="s">
        <v>975</v>
      </c>
      <c r="EC4" s="61" t="s">
        <v>976</v>
      </c>
      <c r="ED4" s="61" t="s">
        <v>977</v>
      </c>
      <c r="EE4" s="61" t="s">
        <v>978</v>
      </c>
      <c r="EF4" s="61" t="s">
        <v>979</v>
      </c>
      <c r="EG4" s="61" t="s">
        <v>980</v>
      </c>
      <c r="EH4" s="61" t="s">
        <v>981</v>
      </c>
      <c r="EI4" s="61" t="s">
        <v>982</v>
      </c>
      <c r="EJ4" s="61" t="s">
        <v>983</v>
      </c>
      <c r="EK4" s="61" t="s">
        <v>984</v>
      </c>
      <c r="EL4" s="61" t="s">
        <v>985</v>
      </c>
      <c r="EM4" s="61" t="s">
        <v>986</v>
      </c>
      <c r="EN4" s="61" t="s">
        <v>987</v>
      </c>
      <c r="EO4" s="61" t="s">
        <v>988</v>
      </c>
      <c r="EP4" s="61" t="s">
        <v>989</v>
      </c>
      <c r="EQ4" s="61" t="s">
        <v>990</v>
      </c>
      <c r="ER4" s="61" t="s">
        <v>991</v>
      </c>
      <c r="ES4" s="61" t="s">
        <v>992</v>
      </c>
      <c r="ET4" s="61" t="s">
        <v>993</v>
      </c>
      <c r="EU4" s="61" t="s">
        <v>994</v>
      </c>
      <c r="EV4" s="61" t="s">
        <v>995</v>
      </c>
      <c r="EW4" s="61" t="s">
        <v>996</v>
      </c>
      <c r="EX4" s="61" t="s">
        <v>997</v>
      </c>
      <c r="EY4" s="61" t="s">
        <v>998</v>
      </c>
      <c r="EZ4" s="61" t="s">
        <v>999</v>
      </c>
      <c r="FA4" s="61" t="s">
        <v>1000</v>
      </c>
      <c r="FB4" s="61" t="s">
        <v>1001</v>
      </c>
      <c r="FC4" s="61" t="s">
        <v>1002</v>
      </c>
      <c r="FD4" s="61" t="s">
        <v>1003</v>
      </c>
      <c r="FE4" s="61" t="s">
        <v>1004</v>
      </c>
      <c r="FF4" s="61" t="s">
        <v>1005</v>
      </c>
      <c r="FG4" s="61" t="s">
        <v>1006</v>
      </c>
      <c r="FH4" s="61" t="s">
        <v>1007</v>
      </c>
      <c r="FI4" s="61" t="s">
        <v>1008</v>
      </c>
      <c r="FJ4" s="61" t="s">
        <v>1009</v>
      </c>
      <c r="FK4" s="61" t="s">
        <v>1010</v>
      </c>
      <c r="FL4" s="61" t="s">
        <v>1011</v>
      </c>
      <c r="FM4" s="61" t="s">
        <v>1012</v>
      </c>
      <c r="FN4" s="61" t="s">
        <v>1013</v>
      </c>
      <c r="FO4" s="61" t="s">
        <v>1014</v>
      </c>
      <c r="FP4" s="61" t="s">
        <v>1015</v>
      </c>
      <c r="FQ4" s="61" t="s">
        <v>1016</v>
      </c>
      <c r="FR4" s="61" t="s">
        <v>1017</v>
      </c>
      <c r="FS4" s="61" t="s">
        <v>1018</v>
      </c>
      <c r="FT4" s="61" t="s">
        <v>1019</v>
      </c>
      <c r="FU4" s="61" t="s">
        <v>1020</v>
      </c>
      <c r="FV4" s="61" t="s">
        <v>1021</v>
      </c>
      <c r="FW4" s="61" t="s">
        <v>1022</v>
      </c>
      <c r="FX4" s="61" t="s">
        <v>1023</v>
      </c>
      <c r="FY4" s="61" t="s">
        <v>1024</v>
      </c>
      <c r="FZ4" s="61" t="s">
        <v>1025</v>
      </c>
      <c r="GA4" s="61" t="s">
        <v>1026</v>
      </c>
      <c r="GB4" s="61" t="s">
        <v>1027</v>
      </c>
      <c r="GC4" s="61" t="s">
        <v>1028</v>
      </c>
      <c r="GD4" s="61" t="s">
        <v>1029</v>
      </c>
      <c r="GE4" s="61" t="s">
        <v>1030</v>
      </c>
      <c r="GF4" s="61" t="s">
        <v>1031</v>
      </c>
      <c r="GG4" s="61" t="s">
        <v>1032</v>
      </c>
      <c r="GH4" s="61" t="s">
        <v>1033</v>
      </c>
      <c r="GI4" s="61" t="s">
        <v>1034</v>
      </c>
      <c r="GJ4" s="61" t="s">
        <v>1035</v>
      </c>
      <c r="GK4" s="61" t="s">
        <v>1036</v>
      </c>
      <c r="GL4" s="61" t="s">
        <v>1037</v>
      </c>
      <c r="GM4" s="61" t="s">
        <v>1038</v>
      </c>
      <c r="GN4" s="61" t="s">
        <v>1039</v>
      </c>
      <c r="GO4" s="61" t="s">
        <v>1040</v>
      </c>
      <c r="GP4" s="61" t="s">
        <v>1041</v>
      </c>
      <c r="GQ4" s="61" t="s">
        <v>1042</v>
      </c>
      <c r="GR4" s="61" t="s">
        <v>1043</v>
      </c>
      <c r="GS4" s="61" t="s">
        <v>1044</v>
      </c>
      <c r="GT4" s="61" t="s">
        <v>1045</v>
      </c>
      <c r="GU4" s="61" t="s">
        <v>1046</v>
      </c>
      <c r="GV4" s="61" t="s">
        <v>1047</v>
      </c>
      <c r="GW4" s="61" t="s">
        <v>1048</v>
      </c>
      <c r="GX4" s="61" t="s">
        <v>1049</v>
      </c>
      <c r="GY4" s="61" t="s">
        <v>1050</v>
      </c>
      <c r="GZ4" s="61" t="s">
        <v>1051</v>
      </c>
      <c r="HA4" s="61" t="s">
        <v>1052</v>
      </c>
      <c r="HB4" s="61" t="s">
        <v>1053</v>
      </c>
      <c r="HC4" s="61" t="s">
        <v>1054</v>
      </c>
      <c r="HD4" s="61" t="s">
        <v>1055</v>
      </c>
      <c r="HE4" s="61" t="s">
        <v>1056</v>
      </c>
      <c r="HF4" s="61" t="s">
        <v>1057</v>
      </c>
      <c r="HG4" s="61" t="s">
        <v>1058</v>
      </c>
      <c r="HH4" s="61" t="s">
        <v>1059</v>
      </c>
      <c r="HI4" s="61" t="s">
        <v>1060</v>
      </c>
      <c r="HJ4" s="61" t="s">
        <v>1061</v>
      </c>
      <c r="HK4" s="61" t="s">
        <v>1062</v>
      </c>
      <c r="HL4" s="61" t="s">
        <v>1063</v>
      </c>
      <c r="HM4" s="61" t="s">
        <v>1064</v>
      </c>
      <c r="HN4" s="61" t="s">
        <v>1065</v>
      </c>
      <c r="HO4" s="61" t="s">
        <v>1066</v>
      </c>
      <c r="HP4" s="61" t="s">
        <v>1067</v>
      </c>
      <c r="HQ4" s="61" t="s">
        <v>1068</v>
      </c>
      <c r="HR4" s="61" t="s">
        <v>1069</v>
      </c>
      <c r="HS4" s="61" t="s">
        <v>1070</v>
      </c>
      <c r="HT4" s="61" t="s">
        <v>1071</v>
      </c>
      <c r="HU4" s="61" t="s">
        <v>1072</v>
      </c>
      <c r="HV4" s="61" t="s">
        <v>1073</v>
      </c>
      <c r="HW4" s="61" t="s">
        <v>1074</v>
      </c>
      <c r="HX4" s="61" t="s">
        <v>1075</v>
      </c>
      <c r="HY4" s="61" t="s">
        <v>1076</v>
      </c>
      <c r="HZ4" s="61" t="s">
        <v>1077</v>
      </c>
      <c r="IA4" s="61" t="s">
        <v>1078</v>
      </c>
      <c r="IB4" s="61" t="s">
        <v>1079</v>
      </c>
      <c r="IC4" s="61" t="s">
        <v>1080</v>
      </c>
      <c r="ID4" s="61" t="s">
        <v>1081</v>
      </c>
      <c r="IE4" s="61" t="s">
        <v>1082</v>
      </c>
      <c r="IF4" s="61" t="s">
        <v>1083</v>
      </c>
      <c r="IG4" s="61" t="s">
        <v>1084</v>
      </c>
      <c r="IH4" s="61" t="s">
        <v>1085</v>
      </c>
      <c r="II4" s="61" t="s">
        <v>1086</v>
      </c>
      <c r="IJ4" s="61" t="s">
        <v>1087</v>
      </c>
      <c r="IK4" s="61" t="s">
        <v>1088</v>
      </c>
      <c r="IL4" s="61" t="s">
        <v>1089</v>
      </c>
      <c r="IM4" s="61" t="s">
        <v>1090</v>
      </c>
      <c r="IN4" s="61" t="s">
        <v>1091</v>
      </c>
      <c r="IO4" s="61" t="s">
        <v>1092</v>
      </c>
      <c r="IP4" s="61" t="s">
        <v>1093</v>
      </c>
      <c r="IQ4" s="61" t="s">
        <v>1094</v>
      </c>
      <c r="IR4" s="61" t="s">
        <v>1095</v>
      </c>
      <c r="IS4" s="61" t="s">
        <v>1096</v>
      </c>
      <c r="IT4" s="61" t="s">
        <v>1097</v>
      </c>
      <c r="IU4" s="61" t="s">
        <v>1098</v>
      </c>
      <c r="IV4" s="61" t="s">
        <v>1099</v>
      </c>
      <c r="IW4" s="61" t="s">
        <v>1100</v>
      </c>
      <c r="IX4" s="61" t="s">
        <v>1101</v>
      </c>
      <c r="IY4" s="61" t="s">
        <v>1102</v>
      </c>
      <c r="IZ4" s="61" t="s">
        <v>1103</v>
      </c>
      <c r="JA4" s="61" t="s">
        <v>1104</v>
      </c>
      <c r="JB4" s="61" t="s">
        <v>1105</v>
      </c>
      <c r="JC4" s="61" t="s">
        <v>1106</v>
      </c>
      <c r="JD4" s="61" t="s">
        <v>1107</v>
      </c>
      <c r="JE4" s="61" t="s">
        <v>1108</v>
      </c>
      <c r="JF4" s="61" t="s">
        <v>1109</v>
      </c>
      <c r="JG4" s="61" t="s">
        <v>1110</v>
      </c>
      <c r="JH4" s="61" t="s">
        <v>1111</v>
      </c>
      <c r="JI4" s="61" t="s">
        <v>1112</v>
      </c>
      <c r="JJ4" s="61" t="s">
        <v>1113</v>
      </c>
      <c r="JK4" s="61" t="s">
        <v>1114</v>
      </c>
      <c r="JL4" s="61" t="s">
        <v>1115</v>
      </c>
      <c r="JM4" s="61" t="s">
        <v>1116</v>
      </c>
      <c r="JN4" s="61" t="s">
        <v>1117</v>
      </c>
      <c r="JO4" s="61" t="s">
        <v>1118</v>
      </c>
      <c r="JP4" s="61" t="s">
        <v>1119</v>
      </c>
      <c r="JQ4" s="61" t="s">
        <v>1120</v>
      </c>
      <c r="JR4" s="61" t="s">
        <v>1121</v>
      </c>
      <c r="JS4" s="61" t="s">
        <v>1122</v>
      </c>
    </row>
    <row r="5" spans="1:279" x14ac:dyDescent="0.5">
      <c r="A5" s="4" t="s">
        <v>1123</v>
      </c>
      <c r="B5" s="4" t="str">
        <f>'Example grant template'!B17</f>
        <v>Kensington and Chelsea</v>
      </c>
      <c r="C5" s="4" cm="1">
        <f t="array" ref="C5">INDEX('Example grant template'!$B21:$B23,C$2)</f>
        <v>0</v>
      </c>
      <c r="D5" s="4" cm="1">
        <f t="array" ref="D5">INDEX('Example grant template'!$B21:$B23,D$2)</f>
        <v>0</v>
      </c>
      <c r="E5" s="4" cm="1">
        <f t="array" ref="E5">INDEX('Example grant template'!$B21:$B23,E$2)</f>
        <v>0</v>
      </c>
      <c r="F5" s="4" cm="1">
        <f t="array" ref="F5">INDEX('Example grant template'!$B34:$B82,F$2)</f>
        <v>621.40909999999997</v>
      </c>
      <c r="G5" s="4" cm="1">
        <f t="array" ref="G5">INDEX('Example grant template'!$B34:$B82,G$2)</f>
        <v>0</v>
      </c>
      <c r="H5" s="4" cm="1">
        <f t="array" ref="H5">INDEX('Example grant template'!$B34:$B82,H$2)</f>
        <v>372.84440000000001</v>
      </c>
      <c r="I5" s="4" cm="1">
        <f t="array" ref="I5">INDEX('Example grant template'!$B34:$B82,I$2)</f>
        <v>38.8596</v>
      </c>
      <c r="J5" s="4" cm="1">
        <f t="array" ref="J5">INDEX('Example grant template'!$B34:$B82,J$2)</f>
        <v>20.256599999999999</v>
      </c>
      <c r="K5" s="4" cm="1">
        <f t="array" ref="K5">INDEX('Example grant template'!$B34:$B82,K$2)</f>
        <v>50.254599999999996</v>
      </c>
      <c r="L5" s="4" cm="1">
        <f t="array" ref="L5">INDEX('Example grant template'!$B34:$B82,L$2)</f>
        <v>18.868000000000002</v>
      </c>
      <c r="M5" s="4" cm="1">
        <f t="array" ref="M5">INDEX('Example grant template'!$B34:$B82,M$2)</f>
        <v>39.167000000000002</v>
      </c>
      <c r="N5" s="4" cm="1">
        <f t="array" ref="N5">INDEX('Example grant template'!$B34:$B82,N$2)</f>
        <v>53.996400000000001</v>
      </c>
      <c r="O5" s="4" cm="1">
        <f t="array" ref="O5">INDEX('Example grant template'!$B34:$B82,O$2)</f>
        <v>18.242600000000003</v>
      </c>
      <c r="P5" s="4" cm="1">
        <f t="array" ref="P5">INDEX('Example grant template'!$B34:$B82,P$2)</f>
        <v>8.9199000000000002</v>
      </c>
      <c r="Q5" s="4" cm="1">
        <f t="array" ref="Q5">INDEX('Example grant template'!$B34:$B82,Q$2)</f>
        <v>185.84450000000001</v>
      </c>
      <c r="R5" s="4" cm="1">
        <f t="array" ref="R5">INDEX('Example grant template'!$B34:$B82,R$2)</f>
        <v>7.886400000000001</v>
      </c>
      <c r="S5" s="4" cm="1">
        <f t="array" ref="S5">INDEX('Example grant template'!$B34:$B82,S$2)</f>
        <v>31.073899999999998</v>
      </c>
      <c r="T5" s="4" cm="1">
        <f t="array" ref="T5">INDEX('Example grant template'!$B34:$B82,T$2)</f>
        <v>12.4762</v>
      </c>
      <c r="U5" s="4" cm="1">
        <f t="array" ref="U5">INDEX('Example grant template'!$B34:$B82,U$2)</f>
        <v>134.40800000000002</v>
      </c>
      <c r="V5" s="4" cm="1">
        <f t="array" ref="V5">INDEX('Example grant template'!$B34:$B82,V$2)</f>
        <v>160.83910000000003</v>
      </c>
      <c r="W5" s="4" cm="1">
        <f t="array" ref="W5">INDEX('Example grant template'!$B34:$B82,W$2)</f>
        <v>40.28</v>
      </c>
      <c r="X5" s="4" cm="1">
        <f t="array" ref="X5">INDEX('Example grant template'!$B34:$B82,X$2)</f>
        <v>16.737400000000001</v>
      </c>
      <c r="Y5" s="4" cm="1">
        <f t="array" ref="Y5">INDEX('Example grant template'!$B34:$B82,Y$2)</f>
        <v>2.6924000000000001</v>
      </c>
      <c r="Z5" s="4" cm="1">
        <f t="array" ref="Z5">INDEX('Example grant template'!$B34:$B82,Z$2)</f>
        <v>1.7755000000000001</v>
      </c>
      <c r="AA5" s="4" cm="1">
        <f t="array" ref="AA5">INDEX('Example grant template'!$B34:$B82,AA$2)</f>
        <v>2.3320000000000003</v>
      </c>
      <c r="AB5" s="4" cm="1">
        <f t="array" ref="AB5">INDEX('Example grant template'!$B34:$B82,AB$2)</f>
        <v>12.243000000000002</v>
      </c>
      <c r="AC5" s="4" cm="1">
        <f t="array" ref="AC5">INDEX('Example grant template'!$B34:$B82,AC$2)</f>
        <v>4.2082000000000006</v>
      </c>
      <c r="AD5" s="4" cm="1">
        <f t="array" ref="AD5">INDEX('Example grant template'!$B34:$B82,AD$2)</f>
        <v>5.2682000000000002</v>
      </c>
      <c r="AE5" s="4" cm="1">
        <f t="array" ref="AE5">INDEX('Example grant template'!$B34:$B82,AE$2)</f>
        <v>1.4522000000000002</v>
      </c>
      <c r="AF5" s="4" cm="1">
        <f t="array" ref="AF5">INDEX('Example grant template'!$B34:$B82,AF$2)</f>
        <v>40.566200000000002</v>
      </c>
      <c r="AG5" s="4" cm="1">
        <f t="array" ref="AG5">INDEX('Example grant template'!$B34:$B82,AG$2)</f>
        <v>5.8618000000000006</v>
      </c>
      <c r="AH5" s="4" cm="1">
        <f t="array" ref="AH5">INDEX('Example grant template'!$B34:$B82,AH$2)</f>
        <v>7.3882000000000003</v>
      </c>
      <c r="AI5" s="4" cm="1">
        <f t="array" ref="AI5">INDEX('Example grant template'!$B34:$B82,AI$2)</f>
        <v>20.033999999999999</v>
      </c>
      <c r="AJ5" s="4" cm="1">
        <f t="array" ref="AJ5">INDEX('Example grant template'!$B34:$B82,AJ$2)</f>
        <v>117.3844</v>
      </c>
      <c r="AK5" s="4" cm="1">
        <f t="array" ref="AK5">INDEX('Example grant template'!$B34:$B82,AK$2)</f>
        <v>38.334899999999998</v>
      </c>
      <c r="AL5" s="4" cm="1">
        <f t="array" ref="AL5">INDEX('Example grant template'!$B34:$B82,AL$2)</f>
        <v>49.125700000000002</v>
      </c>
      <c r="AM5" s="4" cm="1">
        <f t="array" ref="AM5">INDEX('Example grant template'!$B34:$B82,AM$2)</f>
        <v>8.2573999999999987</v>
      </c>
      <c r="AN5" s="4" cm="1">
        <f t="array" ref="AN5">INDEX('Example grant template'!$B34:$B82,AN$2)</f>
        <v>21.666400000000003</v>
      </c>
      <c r="AO5" s="4" cm="1">
        <f t="array" ref="AO5">INDEX('Example grant template'!$B34:$B82,AO$2)</f>
        <v>84.741699999999994</v>
      </c>
      <c r="AP5" s="4" cm="1">
        <f t="array" ref="AP5">INDEX('Example grant template'!$B34:$B82,AP$2)</f>
        <v>311.17360000000002</v>
      </c>
      <c r="AQ5" s="4" cm="1">
        <f t="array" ref="AQ5">INDEX('Example grant template'!$B34:$B82,AQ$2)</f>
        <v>1481.3924000000002</v>
      </c>
      <c r="AR5" s="4" cm="1">
        <f t="array" ref="AR5">INDEX('Example grant template'!$B34:$B82,AR$2)</f>
        <v>0</v>
      </c>
      <c r="AS5" s="4" t="str" cm="1">
        <f t="array" ref="AS5">INDEX('Example grant template'!$B34:$B82,AS$2)</f>
        <v>65+ care home places without nursing</v>
      </c>
      <c r="AT5" s="4" t="str" cm="1">
        <f t="array" ref="AT5">INDEX('Example grant template'!$B34:$B82,AT$2)</f>
        <v>5​</v>
      </c>
      <c r="AU5" s="4" t="str" cm="1">
        <f t="array" ref="AU5">INDEX('Example grant template'!$B34:$B82,AU$2)</f>
        <v>​</v>
      </c>
      <c r="AV5" s="4" t="str" cm="1">
        <f t="array" ref="AV5">INDEX('Example grant template'!$B34:$B82,AV$2)</f>
        <v>78.75​</v>
      </c>
      <c r="AW5" s="4" t="str" cm="1">
        <f t="array" ref="AW5">INDEX('Example grant template'!$B34:$B82,AW$2)</f>
        <v>28.59​</v>
      </c>
      <c r="AX5" s="4" t="str" cm="1">
        <f t="array" ref="AX5">INDEX('Example grant template'!$B34:$B82,AX$2)</f>
        <v>N/a​</v>
      </c>
      <c r="AY5" s="4" t="str" cm="1">
        <f t="array" ref="AY5">INDEX('Example grant template'!$B34:$B82,AY$2)</f>
        <v>£11.01​</v>
      </c>
      <c r="AZ5" s="4" t="str" cm="1">
        <f t="array" ref="AZ5">INDEX('Example grant template'!$B34:$B82,AZ$2)</f>
        <v>N/a​</v>
      </c>
      <c r="BA5" s="4" t="str" cm="1">
        <f t="array" ref="BA5">INDEX('Example grant template'!$B34:$B82,BA$2)</f>
        <v>94.45%​</v>
      </c>
      <c r="BB5" s="4" t="str" cm="1">
        <f t="array" ref="BB5">INDEX('Example grant template'!$B34:$B82,BB$2)</f>
        <v>£360,656.46​</v>
      </c>
      <c r="BC5" s="4" cm="1">
        <f t="array" ref="BC5">INDEX('Example grant template'!$C34:$C82,BC$2)</f>
        <v>618.51530000000002</v>
      </c>
      <c r="BD5" s="4" cm="1">
        <f t="array" ref="BD5">INDEX('Example grant template'!$C34:$C82,BD$2)</f>
        <v>0</v>
      </c>
      <c r="BE5" s="4" cm="1">
        <f t="array" ref="BE5">INDEX('Example grant template'!$C34:$C82,BE$2)</f>
        <v>369.95060000000001</v>
      </c>
      <c r="BF5" s="4" cm="1">
        <f t="array" ref="BF5">INDEX('Example grant template'!$C34:$C82,BF$2)</f>
        <v>38.8596</v>
      </c>
      <c r="BG5" s="4" cm="1">
        <f t="array" ref="BG5">INDEX('Example grant template'!$C34:$C82,BG$2)</f>
        <v>20.256599999999999</v>
      </c>
      <c r="BH5" s="4" cm="1">
        <f t="array" ref="BH5">INDEX('Example grant template'!$C34:$C82,BH$2)</f>
        <v>50.254599999999996</v>
      </c>
      <c r="BI5" s="4" cm="1">
        <f t="array" ref="BI5">INDEX('Example grant template'!$C34:$C82,BI$2)</f>
        <v>18.868000000000002</v>
      </c>
      <c r="BJ5" s="4" cm="1">
        <f t="array" ref="BJ5">INDEX('Example grant template'!$C34:$C82,BJ$2)</f>
        <v>39.167000000000002</v>
      </c>
      <c r="BK5" s="4" cm="1">
        <f t="array" ref="BK5">INDEX('Example grant template'!$C34:$C82,BK$2)</f>
        <v>53.996400000000001</v>
      </c>
      <c r="BL5" s="4" cm="1">
        <f t="array" ref="BL5">INDEX('Example grant template'!$C34:$C82,BL$2)</f>
        <v>18.242600000000003</v>
      </c>
      <c r="BM5" s="4" cm="1">
        <f t="array" ref="BM5">INDEX('Example grant template'!$C34:$C82,BM$2)</f>
        <v>8.9199000000000002</v>
      </c>
      <c r="BN5" s="4" cm="1">
        <f t="array" ref="BN5">INDEX('Example grant template'!$C34:$C82,BN$2)</f>
        <v>185.84450000000001</v>
      </c>
      <c r="BO5" s="4" cm="1">
        <f t="array" ref="BO5">INDEX('Example grant template'!$C34:$C82,BO$2)</f>
        <v>7.886400000000001</v>
      </c>
      <c r="BP5" s="4" cm="1">
        <f t="array" ref="BP5">INDEX('Example grant template'!$C34:$C82,BP$2)</f>
        <v>31.073899999999998</v>
      </c>
      <c r="BQ5" s="4" cm="1">
        <f t="array" ref="BQ5">INDEX('Example grant template'!$C34:$C82,BQ$2)</f>
        <v>12.4762</v>
      </c>
      <c r="BR5" s="4" cm="1">
        <f t="array" ref="BR5">INDEX('Example grant template'!$C34:$C82,BR$2)</f>
        <v>134.40800000000002</v>
      </c>
      <c r="BS5" s="4" cm="1">
        <f t="array" ref="BS5">INDEX('Example grant template'!$C34:$C82,BS$2)</f>
        <v>160.83910000000003</v>
      </c>
      <c r="BT5" s="4" cm="1">
        <f t="array" ref="BT5">INDEX('Example grant template'!$C34:$C82,BT$2)</f>
        <v>40.28</v>
      </c>
      <c r="BU5" s="4" cm="1">
        <f t="array" ref="BU5">INDEX('Example grant template'!$C34:$C82,BU$2)</f>
        <v>16.737400000000001</v>
      </c>
      <c r="BV5" s="4" cm="1">
        <f t="array" ref="BV5">INDEX('Example grant template'!$C34:$C82,BV$2)</f>
        <v>2.6924000000000001</v>
      </c>
      <c r="BW5" s="4" cm="1">
        <f t="array" ref="BW5">INDEX('Example grant template'!$C34:$C82,BW$2)</f>
        <v>1.7755000000000001</v>
      </c>
      <c r="BX5" s="4" cm="1">
        <f t="array" ref="BX5">INDEX('Example grant template'!$C34:$C82,BX$2)</f>
        <v>2.3320000000000003</v>
      </c>
      <c r="BY5" s="4" cm="1">
        <f t="array" ref="BY5">INDEX('Example grant template'!$C34:$C82,BY$2)</f>
        <v>12.243000000000002</v>
      </c>
      <c r="BZ5" s="4" cm="1">
        <f t="array" ref="BZ5">INDEX('Example grant template'!$C34:$C82,BZ$2)</f>
        <v>4.2082000000000006</v>
      </c>
      <c r="CA5" s="4" cm="1">
        <f t="array" ref="CA5">INDEX('Example grant template'!$C34:$C82,CA$2)</f>
        <v>5.2682000000000002</v>
      </c>
      <c r="CB5" s="4" cm="1">
        <f t="array" ref="CB5">INDEX('Example grant template'!$C34:$C82,CB$2)</f>
        <v>1.4522000000000002</v>
      </c>
      <c r="CC5" s="4" cm="1">
        <f t="array" ref="CC5">INDEX('Example grant template'!$C34:$C82,CC$2)</f>
        <v>40.566200000000002</v>
      </c>
      <c r="CD5" s="4" cm="1">
        <f t="array" ref="CD5">INDEX('Example grant template'!$C34:$C82,CD$2)</f>
        <v>5.8618000000000006</v>
      </c>
      <c r="CE5" s="4" cm="1">
        <f t="array" ref="CE5">INDEX('Example grant template'!$C34:$C82,CE$2)</f>
        <v>7.3882000000000003</v>
      </c>
      <c r="CF5" s="4" cm="1">
        <f t="array" ref="CF5">INDEX('Example grant template'!$C34:$C82,CF$2)</f>
        <v>20.033999999999999</v>
      </c>
      <c r="CG5" s="4" cm="1">
        <f t="array" ref="CG5">INDEX('Example grant template'!$C34:$C82,CG$2)</f>
        <v>117.3844</v>
      </c>
      <c r="CH5" s="4" cm="1">
        <f t="array" ref="CH5">INDEX('Example grant template'!$C34:$C82,CH$2)</f>
        <v>38.334899999999998</v>
      </c>
      <c r="CI5" s="4" cm="1">
        <f t="array" ref="CI5">INDEX('Example grant template'!$C34:$C82,CI$2)</f>
        <v>49.125700000000002</v>
      </c>
      <c r="CJ5" s="4" cm="1">
        <f t="array" ref="CJ5">INDEX('Example grant template'!$C34:$C82,CJ$2)</f>
        <v>8.2573999999999987</v>
      </c>
      <c r="CK5" s="4" cm="1">
        <f t="array" ref="CK5">INDEX('Example grant template'!$C34:$C82,CK$2)</f>
        <v>21.666400000000003</v>
      </c>
      <c r="CL5" s="4" cm="1">
        <f t="array" ref="CL5">INDEX('Example grant template'!$C34:$C82,CL$2)</f>
        <v>84.741699999999994</v>
      </c>
      <c r="CM5" s="4" cm="1">
        <f t="array" ref="CM5">INDEX('Example grant template'!$C34:$C82,CM$2)</f>
        <v>311.17360000000002</v>
      </c>
      <c r="CN5" s="4" cm="1">
        <f t="array" ref="CN5">INDEX('Example grant template'!$C34:$C82,CN$2)</f>
        <v>1478.4986000000001</v>
      </c>
      <c r="CO5" s="4" cm="1">
        <f t="array" ref="CO5">INDEX('Example grant template'!$C34:$C82,CO$2)</f>
        <v>0</v>
      </c>
      <c r="CP5" s="4" t="str" cm="1">
        <f t="array" ref="CP5">INDEX('Example grant template'!$C34:$C82,CP$2)</f>
        <v>65+ care home places without nursing, enhanced needs</v>
      </c>
      <c r="CQ5" s="4" t="str" cm="1">
        <f t="array" ref="CQ5">INDEX('Example grant template'!$C34:$C82,CQ$2)</f>
        <v>4​</v>
      </c>
      <c r="CR5" s="4" t="str" cm="1">
        <f t="array" ref="CR5">INDEX('Example grant template'!$C34:$C82,CR$2)</f>
        <v>​</v>
      </c>
      <c r="CS5" s="4" t="str" cm="1">
        <f t="array" ref="CS5">INDEX('Example grant template'!$C34:$C82,CS$2)</f>
        <v>48​</v>
      </c>
      <c r="CT5" s="4" t="str" cm="1">
        <f t="array" ref="CT5">INDEX('Example grant template'!$C34:$C82,CT$2)</f>
        <v>26.82​</v>
      </c>
      <c r="CU5" s="4" t="str" cm="1">
        <f t="array" ref="CU5">INDEX('Example grant template'!$C34:$C82,CU$2)</f>
        <v>N/a​</v>
      </c>
      <c r="CV5" s="4" t="str" cm="1">
        <f t="array" ref="CV5">INDEX('Example grant template'!$C34:$C82,CV$2)</f>
        <v>£11.01​</v>
      </c>
      <c r="CW5" s="4" t="str" cm="1">
        <f t="array" ref="CW5">INDEX('Example grant template'!$C34:$C82,CW$2)</f>
        <v>N/a​</v>
      </c>
      <c r="CX5" s="4" t="str" cm="1">
        <f t="array" ref="CX5">INDEX('Example grant template'!$C34:$C82,CX$2)</f>
        <v>94.45%​</v>
      </c>
      <c r="CY5" s="4" t="str" cm="1">
        <f t="array" ref="CY5">INDEX('Example grant template'!$C34:$C82,CY$2)</f>
        <v>£360,656.46​</v>
      </c>
      <c r="CZ5" s="4" cm="1">
        <f t="array" ref="CZ5">INDEX('Example grant template'!$D34:$D82,CZ$2)</f>
        <v>1001.9809000000001</v>
      </c>
      <c r="DA5" s="4" cm="1">
        <f t="array" ref="DA5">INDEX('Example grant template'!$D34:$D82,DA$2)</f>
        <v>360.96179999999998</v>
      </c>
      <c r="DB5" s="4" cm="1">
        <f t="array" ref="DB5">INDEX('Example grant template'!$D34:$D82,DB$2)</f>
        <v>392.45440000000002</v>
      </c>
      <c r="DC5" s="4" cm="1">
        <f t="array" ref="DC5">INDEX('Example grant template'!$D34:$D82,DC$2)</f>
        <v>38.8596</v>
      </c>
      <c r="DD5" s="4" cm="1">
        <f t="array" ref="DD5">INDEX('Example grant template'!$D34:$D82,DD$2)</f>
        <v>20.256599999999999</v>
      </c>
      <c r="DE5" s="4" cm="1">
        <f t="array" ref="DE5">INDEX('Example grant template'!$D34:$D82,DE$2)</f>
        <v>50.254599999999996</v>
      </c>
      <c r="DF5" s="4" cm="1">
        <f t="array" ref="DF5">INDEX('Example grant template'!$D34:$D82,DF$2)</f>
        <v>18.868000000000002</v>
      </c>
      <c r="DG5" s="4" cm="1">
        <f t="array" ref="DG5">INDEX('Example grant template'!$D34:$D82,DG$2)</f>
        <v>39.167000000000002</v>
      </c>
      <c r="DH5" s="4" cm="1">
        <f t="array" ref="DH5">INDEX('Example grant template'!$D34:$D82,DH$2)</f>
        <v>53.996400000000001</v>
      </c>
      <c r="DI5" s="4" cm="1">
        <f t="array" ref="DI5">INDEX('Example grant template'!$D34:$D82,DI$2)</f>
        <v>18.242600000000003</v>
      </c>
      <c r="DJ5" s="4" cm="1">
        <f t="array" ref="DJ5">INDEX('Example grant template'!$D34:$D82,DJ$2)</f>
        <v>8.9199000000000002</v>
      </c>
      <c r="DK5" s="4" cm="1">
        <f t="array" ref="DK5">INDEX('Example grant template'!$D34:$D82,DK$2)</f>
        <v>185.84450000000001</v>
      </c>
      <c r="DL5" s="4" cm="1">
        <f t="array" ref="DL5">INDEX('Example grant template'!$D34:$D82,DL$2)</f>
        <v>7.886400000000001</v>
      </c>
      <c r="DM5" s="4" cm="1">
        <f t="array" ref="DM5">INDEX('Example grant template'!$D34:$D82,DM$2)</f>
        <v>31.073899999999998</v>
      </c>
      <c r="DN5" s="4" cm="1">
        <f t="array" ref="DN5">INDEX('Example grant template'!$D34:$D82,DN$2)</f>
        <v>12.4762</v>
      </c>
      <c r="DO5" s="4" cm="1">
        <f t="array" ref="DO5">INDEX('Example grant template'!$D34:$D82,DO$2)</f>
        <v>134.40800000000002</v>
      </c>
      <c r="DP5" s="4" cm="1">
        <f t="array" ref="DP5">INDEX('Example grant template'!$D34:$D82,DP$2)</f>
        <v>160.83910000000003</v>
      </c>
      <c r="DQ5" s="4" cm="1">
        <f t="array" ref="DQ5">INDEX('Example grant template'!$D34:$D82,DQ$2)</f>
        <v>40.28</v>
      </c>
      <c r="DR5" s="4" cm="1">
        <f t="array" ref="DR5">INDEX('Example grant template'!$D34:$D82,DR$2)</f>
        <v>16.737400000000001</v>
      </c>
      <c r="DS5" s="4" cm="1">
        <f t="array" ref="DS5">INDEX('Example grant template'!$D34:$D82,DS$2)</f>
        <v>2.6924000000000001</v>
      </c>
      <c r="DT5" s="4" cm="1">
        <f t="array" ref="DT5">INDEX('Example grant template'!$D34:$D82,DT$2)</f>
        <v>1.7755000000000001</v>
      </c>
      <c r="DU5" s="4" cm="1">
        <f t="array" ref="DU5">INDEX('Example grant template'!$D34:$D82,DU$2)</f>
        <v>2.3320000000000003</v>
      </c>
      <c r="DV5" s="4" cm="1">
        <f t="array" ref="DV5">INDEX('Example grant template'!$D34:$D82,DV$2)</f>
        <v>12.243000000000002</v>
      </c>
      <c r="DW5" s="4" cm="1">
        <f t="array" ref="DW5">INDEX('Example grant template'!$D34:$D82,DW$2)</f>
        <v>4.2082000000000006</v>
      </c>
      <c r="DX5" s="4" cm="1">
        <f t="array" ref="DX5">INDEX('Example grant template'!$D34:$D82,DX$2)</f>
        <v>5.2682000000000002</v>
      </c>
      <c r="DY5" s="4" cm="1">
        <f t="array" ref="DY5">INDEX('Example grant template'!$D34:$D82,DY$2)</f>
        <v>1.4522000000000002</v>
      </c>
      <c r="DZ5" s="4" cm="1">
        <f t="array" ref="DZ5">INDEX('Example grant template'!$D34:$D82,DZ$2)</f>
        <v>40.566200000000002</v>
      </c>
      <c r="EA5" s="4" cm="1">
        <f t="array" ref="EA5">INDEX('Example grant template'!$D34:$D82,EA$2)</f>
        <v>5.8618000000000006</v>
      </c>
      <c r="EB5" s="4" cm="1">
        <f t="array" ref="EB5">INDEX('Example grant template'!$D34:$D82,EB$2)</f>
        <v>7.3882000000000003</v>
      </c>
      <c r="EC5" s="4" cm="1">
        <f t="array" ref="EC5">INDEX('Example grant template'!$D34:$D82,EC$2)</f>
        <v>20.033999999999999</v>
      </c>
      <c r="ED5" s="4" cm="1">
        <f t="array" ref="ED5">INDEX('Example grant template'!$D34:$D82,ED$2)</f>
        <v>117.3844</v>
      </c>
      <c r="EE5" s="4" cm="1">
        <f t="array" ref="EE5">INDEX('Example grant template'!$D34:$D82,EE$2)</f>
        <v>38.334899999999998</v>
      </c>
      <c r="EF5" s="4" cm="1">
        <f t="array" ref="EF5">INDEX('Example grant template'!$D34:$D82,EF$2)</f>
        <v>49.125700000000002</v>
      </c>
      <c r="EG5" s="4" cm="1">
        <f t="array" ref="EG5">INDEX('Example grant template'!$D34:$D82,EG$2)</f>
        <v>8.2573999999999987</v>
      </c>
      <c r="EH5" s="4" cm="1">
        <f t="array" ref="EH5">INDEX('Example grant template'!$D34:$D82,EH$2)</f>
        <v>21.666400000000003</v>
      </c>
      <c r="EI5" s="4" cm="1">
        <f t="array" ref="EI5">INDEX('Example grant template'!$D34:$D82,EI$2)</f>
        <v>84.741699999999994</v>
      </c>
      <c r="EJ5" s="4" cm="1">
        <f t="array" ref="EJ5">INDEX('Example grant template'!$D34:$D82,EJ$2)</f>
        <v>311.17360000000002</v>
      </c>
      <c r="EK5" s="4" cm="1">
        <f t="array" ref="EK5">INDEX('Example grant template'!$D34:$D82,EK$2)</f>
        <v>1861.9642000000003</v>
      </c>
      <c r="EL5" s="4" cm="1">
        <f t="array" ref="EL5">INDEX('Example grant template'!$D34:$D82,EL$2)</f>
        <v>0</v>
      </c>
      <c r="EM5" s="4" t="str" cm="1">
        <f t="array" ref="EM5">INDEX('Example grant template'!$D34:$D82,EM$2)</f>
        <v>65+ care home places with nursing</v>
      </c>
      <c r="EN5" s="4" t="str" cm="1">
        <f t="array" ref="EN5">INDEX('Example grant template'!$D34:$D82,EN$2)</f>
        <v>3​</v>
      </c>
      <c r="EO5" s="4" t="str" cm="1">
        <f t="array" ref="EO5">INDEX('Example grant template'!$D34:$D82,EO$2)</f>
        <v>​</v>
      </c>
      <c r="EP5" s="4" t="str" cm="1">
        <f t="array" ref="EP5">INDEX('Example grant template'!$D34:$D82,EP$2)</f>
        <v>67​</v>
      </c>
      <c r="EQ5" s="4" t="str" cm="1">
        <f t="array" ref="EQ5">INDEX('Example grant template'!$D34:$D82,EQ$2)</f>
        <v>29.77​</v>
      </c>
      <c r="ER5" s="4" t="str" cm="1">
        <f t="array" ref="ER5">INDEX('Example grant template'!$D34:$D82,ER$2)</f>
        <v>14.46​</v>
      </c>
      <c r="ES5" s="4" t="str" cm="1">
        <f t="array" ref="ES5">INDEX('Example grant template'!$D34:$D82,ES$2)</f>
        <v>£11.01​</v>
      </c>
      <c r="ET5" s="4" t="str" cm="1">
        <f t="array" ref="ET5">INDEX('Example grant template'!$D34:$D82,ET$2)</f>
        <v>£20.19​</v>
      </c>
      <c r="EU5" s="4" t="str" cm="1">
        <f t="array" ref="EU5">INDEX('Example grant template'!$D34:$D82,EU$2)</f>
        <v>94.45%​</v>
      </c>
      <c r="EV5" s="4" t="str" cm="1">
        <f t="array" ref="EV5">INDEX('Example grant template'!$D34:$D82,EV$2)</f>
        <v>£360,656.46​</v>
      </c>
      <c r="EW5" s="4" cm="1">
        <f t="array" ref="EW5">INDEX('Example grant template'!$E34:$E82,EW$2)</f>
        <v>1001.9809000000001</v>
      </c>
      <c r="EX5" s="4" cm="1">
        <f t="array" ref="EX5">INDEX('Example grant template'!$E34:$E82,EX$2)</f>
        <v>360.96179999999998</v>
      </c>
      <c r="EY5" s="4" cm="1">
        <f t="array" ref="EY5">INDEX('Example grant template'!$E34:$E82,EY$2)</f>
        <v>392.45440000000002</v>
      </c>
      <c r="EZ5" s="4" cm="1">
        <f t="array" ref="EZ5">INDEX('Example grant template'!$E34:$E82,EZ$2)</f>
        <v>38.8596</v>
      </c>
      <c r="FA5" s="4" cm="1">
        <f t="array" ref="FA5">INDEX('Example grant template'!$E34:$E82,FA$2)</f>
        <v>20.256599999999999</v>
      </c>
      <c r="FB5" s="4" cm="1">
        <f t="array" ref="FB5">INDEX('Example grant template'!$E34:$E82,FB$2)</f>
        <v>50.254599999999996</v>
      </c>
      <c r="FC5" s="4" cm="1">
        <f t="array" ref="FC5">INDEX('Example grant template'!$E34:$E82,FC$2)</f>
        <v>18.868000000000002</v>
      </c>
      <c r="FD5" s="4" cm="1">
        <f t="array" ref="FD5">INDEX('Example grant template'!$E34:$E82,FD$2)</f>
        <v>39.167000000000002</v>
      </c>
      <c r="FE5" s="4" cm="1">
        <f t="array" ref="FE5">INDEX('Example grant template'!$E34:$E82,FE$2)</f>
        <v>53.996400000000001</v>
      </c>
      <c r="FF5" s="4" cm="1">
        <f t="array" ref="FF5">INDEX('Example grant template'!$E34:$E82,FF$2)</f>
        <v>18.242600000000003</v>
      </c>
      <c r="FG5" s="4" cm="1">
        <f t="array" ref="FG5">INDEX('Example grant template'!$E34:$E82,FG$2)</f>
        <v>8.9199000000000002</v>
      </c>
      <c r="FH5" s="4" cm="1">
        <f t="array" ref="FH5">INDEX('Example grant template'!$E34:$E82,FH$2)</f>
        <v>185.84450000000001</v>
      </c>
      <c r="FI5" s="4" cm="1">
        <f t="array" ref="FI5">INDEX('Example grant template'!$E34:$E82,FI$2)</f>
        <v>7.886400000000001</v>
      </c>
      <c r="FJ5" s="4" cm="1">
        <f t="array" ref="FJ5">INDEX('Example grant template'!$E34:$E82,FJ$2)</f>
        <v>31.073899999999998</v>
      </c>
      <c r="FK5" s="4" cm="1">
        <f t="array" ref="FK5">INDEX('Example grant template'!$E34:$E82,FK$2)</f>
        <v>12.4762</v>
      </c>
      <c r="FL5" s="4" cm="1">
        <f t="array" ref="FL5">INDEX('Example grant template'!$E34:$E82,FL$2)</f>
        <v>134.40800000000002</v>
      </c>
      <c r="FM5" s="4" cm="1">
        <f t="array" ref="FM5">INDEX('Example grant template'!$E34:$E82,FM$2)</f>
        <v>160.83910000000003</v>
      </c>
      <c r="FN5" s="4" cm="1">
        <f t="array" ref="FN5">INDEX('Example grant template'!$E34:$E82,FN$2)</f>
        <v>40.28</v>
      </c>
      <c r="FO5" s="4" cm="1">
        <f t="array" ref="FO5">INDEX('Example grant template'!$E34:$E82,FO$2)</f>
        <v>16.737400000000001</v>
      </c>
      <c r="FP5" s="4" cm="1">
        <f t="array" ref="FP5">INDEX('Example grant template'!$E34:$E82,FP$2)</f>
        <v>2.6924000000000001</v>
      </c>
      <c r="FQ5" s="4" cm="1">
        <f t="array" ref="FQ5">INDEX('Example grant template'!$E34:$E82,FQ$2)</f>
        <v>1.7755000000000001</v>
      </c>
      <c r="FR5" s="4" cm="1">
        <f t="array" ref="FR5">INDEX('Example grant template'!$E34:$E82,FR$2)</f>
        <v>2.3320000000000003</v>
      </c>
      <c r="FS5" s="4" cm="1">
        <f t="array" ref="FS5">INDEX('Example grant template'!$E34:$E82,FS$2)</f>
        <v>12.243000000000002</v>
      </c>
      <c r="FT5" s="4" cm="1">
        <f t="array" ref="FT5">INDEX('Example grant template'!$E34:$E82,FT$2)</f>
        <v>4.2082000000000006</v>
      </c>
      <c r="FU5" s="4" cm="1">
        <f t="array" ref="FU5">INDEX('Example grant template'!$E34:$E82,FU$2)</f>
        <v>5.2682000000000002</v>
      </c>
      <c r="FV5" s="4" cm="1">
        <f t="array" ref="FV5">INDEX('Example grant template'!$E34:$E82,FV$2)</f>
        <v>1.4522000000000002</v>
      </c>
      <c r="FW5" s="4" cm="1">
        <f t="array" ref="FW5">INDEX('Example grant template'!$E34:$E82,FW$2)</f>
        <v>40.566200000000002</v>
      </c>
      <c r="FX5" s="4" cm="1">
        <f t="array" ref="FX5">INDEX('Example grant template'!$E34:$E82,FX$2)</f>
        <v>5.8618000000000006</v>
      </c>
      <c r="FY5" s="4" cm="1">
        <f t="array" ref="FY5">INDEX('Example grant template'!$E34:$E82,FY$2)</f>
        <v>7.3882000000000003</v>
      </c>
      <c r="FZ5" s="4" cm="1">
        <f t="array" ref="FZ5">INDEX('Example grant template'!$E34:$E82,FZ$2)</f>
        <v>20.033999999999999</v>
      </c>
      <c r="GA5" s="4" cm="1">
        <f t="array" ref="GA5">INDEX('Example grant template'!$E34:$E82,GA$2)</f>
        <v>117.3844</v>
      </c>
      <c r="GB5" s="4" cm="1">
        <f t="array" ref="GB5">INDEX('Example grant template'!$E34:$E82,GB$2)</f>
        <v>38.334899999999998</v>
      </c>
      <c r="GC5" s="4" cm="1">
        <f t="array" ref="GC5">INDEX('Example grant template'!$E34:$E82,GC$2)</f>
        <v>49.125700000000002</v>
      </c>
      <c r="GD5" s="4" cm="1">
        <f t="array" ref="GD5">INDEX('Example grant template'!$E34:$E82,GD$2)</f>
        <v>8.2573999999999987</v>
      </c>
      <c r="GE5" s="4" cm="1">
        <f t="array" ref="GE5">INDEX('Example grant template'!$E34:$E82,GE$2)</f>
        <v>21.666400000000003</v>
      </c>
      <c r="GF5" s="4" cm="1">
        <f t="array" ref="GF5">INDEX('Example grant template'!$E34:$E82,GF$2)</f>
        <v>84.741699999999994</v>
      </c>
      <c r="GG5" s="4" cm="1">
        <f t="array" ref="GG5">INDEX('Example grant template'!$E34:$E82,GG$2)</f>
        <v>311.17360000000002</v>
      </c>
      <c r="GH5" s="4" cm="1">
        <f t="array" ref="GH5">INDEX('Example grant template'!$E34:$E82,GH$2)</f>
        <v>1861.9642000000003</v>
      </c>
      <c r="GI5" s="4" cm="1">
        <f t="array" ref="GI5">INDEX('Example grant template'!$E34:$E82,GI$2)</f>
        <v>0</v>
      </c>
      <c r="GJ5" s="4" t="str" cm="1">
        <f t="array" ref="GJ5">INDEX('Example grant template'!$E34:$E82,GJ$2)</f>
        <v>65+ care home places with nursing, enhanced needs</v>
      </c>
      <c r="GK5" s="4" t="str" cm="1">
        <f t="array" ref="GK5">INDEX('Example grant template'!$E34:$E82,GK$2)</f>
        <v>3​</v>
      </c>
      <c r="GL5" s="4" t="str" cm="1">
        <f t="array" ref="GL5">INDEX('Example grant template'!$E34:$E82,GL$2)</f>
        <v>​</v>
      </c>
      <c r="GM5" s="4" t="str" cm="1">
        <f t="array" ref="GM5">INDEX('Example grant template'!$E34:$E82,GM$2)</f>
        <v>35.75​</v>
      </c>
      <c r="GN5" s="4" t="str" cm="1">
        <f t="array" ref="GN5">INDEX('Example grant template'!$E34:$E82,GN$2)</f>
        <v>29.77​</v>
      </c>
      <c r="GO5" s="4" t="str" cm="1">
        <f t="array" ref="GO5">INDEX('Example grant template'!$E34:$E82,GO$2)</f>
        <v>15.42​</v>
      </c>
      <c r="GP5" s="4" t="str" cm="1">
        <f t="array" ref="GP5">INDEX('Example grant template'!$E34:$E82,GP$2)</f>
        <v>£11.01​</v>
      </c>
      <c r="GQ5" s="4" t="str" cm="1">
        <f t="array" ref="GQ5">INDEX('Example grant template'!$E34:$E82,GQ$2)</f>
        <v>20.19​</v>
      </c>
      <c r="GR5" s="4" t="str" cm="1">
        <f t="array" ref="GR5">INDEX('Example grant template'!$E34:$E82,GR$2)</f>
        <v>94.45%​</v>
      </c>
      <c r="GS5" s="4" t="str" cm="1">
        <f t="array" ref="GS5">INDEX('Example grant template'!$E34:$E82,GS$2)</f>
        <v>£360,656.46​</v>
      </c>
      <c r="GT5" s="4" cm="1">
        <f t="array" ref="GT5">INDEX('Example grant template'!$B90:$B129,GT$2)</f>
        <v>16.084733287335482</v>
      </c>
      <c r="GU5" s="4" cm="1">
        <f t="array" ref="GU5">INDEX('Example grant template'!$B90:$B129,GU$2)</f>
        <v>11.435260296780587</v>
      </c>
      <c r="GV5" s="4" cm="1">
        <f t="array" ref="GV5">INDEX('Example grant template'!$B90:$B129,GV$2)</f>
        <v>0.96690493777818221</v>
      </c>
      <c r="GW5" s="4" cm="1">
        <f t="array" ref="GW5">INDEX('Example grant template'!$B90:$B129,GW$2)</f>
        <v>0</v>
      </c>
      <c r="GX5" s="4" cm="1">
        <f t="array" ref="GX5">INDEX('Example grant template'!$B90:$B129,GX$2)</f>
        <v>0.18648168382730498</v>
      </c>
      <c r="GY5" s="4" cm="1">
        <f t="array" ref="GY5">INDEX('Example grant template'!$B90:$B129,GY$2)</f>
        <v>0.19780261899489196</v>
      </c>
      <c r="GZ5" s="4" cm="1">
        <f t="array" ref="GZ5">INDEX('Example grant template'!$B90:$B129,GZ$2)</f>
        <v>1.6114744213222598</v>
      </c>
      <c r="HA5" s="4" cm="1">
        <f t="array" ref="HA5">INDEX('Example grant template'!$B90:$B129,HA$2)</f>
        <v>0</v>
      </c>
      <c r="HB5" s="4" cm="1">
        <f t="array" ref="HB5">INDEX('Example grant template'!$B90:$B129,HB$2)</f>
        <v>0.22484497284938557</v>
      </c>
      <c r="HC5" s="4" cm="1">
        <f t="array" ref="HC5">INDEX('Example grant template'!$B90:$B129,HC$2)</f>
        <v>0</v>
      </c>
      <c r="HD5" s="4" cm="1">
        <f t="array" ref="HD5">INDEX('Example grant template'!$B90:$B129,HD$2)</f>
        <v>1.0677624091671212</v>
      </c>
      <c r="HE5" s="4" cm="1">
        <f t="array" ref="HE5">INDEX('Example grant template'!$B90:$B129,HE$2)</f>
        <v>0.39420194661574887</v>
      </c>
      <c r="HF5" s="4" cm="1">
        <f t="array" ref="HF5">INDEX('Example grant template'!$B90:$B129,HF$2)</f>
        <v>3.4791115050077108</v>
      </c>
      <c r="HG5" s="4" cm="1">
        <f t="array" ref="HG5">INDEX('Example grant template'!$B90:$B129,HG$2)</f>
        <v>2.18322638702633</v>
      </c>
      <c r="HH5" s="4" cm="1">
        <f t="array" ref="HH5">INDEX('Example grant template'!$B90:$B129,HH$2)</f>
        <v>0</v>
      </c>
      <c r="HI5" s="4" cm="1">
        <f t="array" ref="HI5">INDEX('Example grant template'!$B90:$B129,HI$2)</f>
        <v>0.5027152852350113</v>
      </c>
      <c r="HJ5" s="4" cm="1">
        <f t="array" ref="HJ5">INDEX('Example grant template'!$B90:$B129,HJ$2)</f>
        <v>4.9894315772630905E-2</v>
      </c>
      <c r="HK5" s="4" cm="1">
        <f t="array" ref="HK5">INDEX('Example grant template'!$B90:$B129,HK$2)</f>
        <v>4.4392840878161033E-2</v>
      </c>
      <c r="HL5" s="4" cm="1">
        <f t="array" ref="HL5">INDEX('Example grant template'!$B90:$B129,HL$2)</f>
        <v>6.0753261059857323E-2</v>
      </c>
      <c r="HM5" s="4" cm="1">
        <f t="array" ref="HM5">INDEX('Example grant template'!$B90:$B129,HM$2)</f>
        <v>0.20505678165845298</v>
      </c>
      <c r="HN5" s="4" cm="1">
        <f t="array" ref="HN5">INDEX('Example grant template'!$B90:$B129,HN$2)</f>
        <v>5.1412740500799636E-2</v>
      </c>
      <c r="HO5" s="4" cm="1">
        <f t="array" ref="HO5">INDEX('Example grant template'!$B90:$B129,HO$2)</f>
        <v>8.384791391655666E-2</v>
      </c>
      <c r="HP5" s="4" cm="1">
        <f t="array" ref="HP5">INDEX('Example grant template'!$B90:$B129,HP$2)</f>
        <v>5.3271409053793246E-2</v>
      </c>
      <c r="HQ5" s="4" cm="1">
        <f t="array" ref="HQ5">INDEX('Example grant template'!$B90:$B129,HQ$2)</f>
        <v>1.7504726851848666E-2</v>
      </c>
      <c r="HR5" s="4" cm="1">
        <f t="array" ref="HR5">INDEX('Example grant template'!$B90:$B129,HR$2)</f>
        <v>6.1266543981470342E-2</v>
      </c>
      <c r="HS5" s="4" cm="1">
        <f t="array" ref="HS5">INDEX('Example grant template'!$B90:$B129,HS$2)</f>
        <v>4.7821112844513777E-2</v>
      </c>
      <c r="HT5" s="4" cm="1">
        <f t="array" ref="HT5">INDEX('Example grant template'!$B90:$B129,HT$2)</f>
        <v>0</v>
      </c>
      <c r="HU5" s="4" cm="1">
        <f t="array" ref="HU5">INDEX('Example grant template'!$B90:$B129,HU$2)</f>
        <v>7.8431937277491093E-3</v>
      </c>
      <c r="HV5" s="4" cm="1">
        <f t="array" ref="HV5">INDEX('Example grant template'!$B90:$B129,HV$2)</f>
        <v>3.0104992500535676E-2</v>
      </c>
      <c r="HW5" s="4" cm="1">
        <f t="array" ref="HW5">INDEX('Example grant template'!$B90:$B129,HW$2)</f>
        <v>0.08</v>
      </c>
      <c r="HX5" s="4" cm="1">
        <f t="array" ref="HX5">INDEX('Example grant template'!$B90:$B129,HX$2)</f>
        <v>0.95</v>
      </c>
      <c r="HY5" s="4" cm="1">
        <f t="array" ref="HY5">INDEX('Example grant template'!$B90:$B129,HY$2)</f>
        <v>20.513844792343193</v>
      </c>
      <c r="HZ5" s="4" cm="1">
        <f t="array" ref="HZ5">INDEX('Example grant template'!$B90:$B129,HZ$2)</f>
        <v>0</v>
      </c>
      <c r="IA5" s="4" t="str" cm="1">
        <f t="array" ref="IA5">INDEX('Example grant template'!$B90:$B129,IA$2)</f>
        <v>18+ domiciliary care</v>
      </c>
      <c r="IB5" s="4" cm="1">
        <f t="array" ref="IB5">INDEX('Example grant template'!$B90:$B129,IB$2)</f>
        <v>5</v>
      </c>
      <c r="IC5" s="4" cm="1">
        <f t="array" ref="IC5">INDEX('Example grant template'!$B90:$B129,IC$2)</f>
        <v>5</v>
      </c>
      <c r="ID5" s="4" t="str" cm="1">
        <f t="array" ref="ID5">INDEX('Example grant template'!$B90:$B129,ID$2)</f>
        <v> £11.13​</v>
      </c>
      <c r="IE5" s="4" t="str" cm="1">
        <f t="array" ref="IE5">INDEX('Example grant template'!$B90:$B129,IE$2)</f>
        <v> 11.1​</v>
      </c>
      <c r="IF5" s="4" t="str" cm="1">
        <f t="array" ref="IF5">INDEX('Example grant template'!$B90:$B129,IF$2)</f>
        <v>£0.45 ​</v>
      </c>
      <c r="IG5" s="4" t="str" cm="1">
        <f t="array" ref="IG5">INDEX('Example grant template'!$B90:$B129,IG$2)</f>
        <v> 445,918​</v>
      </c>
      <c r="IH5" s="4">
        <f>'Example grant template'!B135</f>
        <v>20.513844792343193</v>
      </c>
      <c r="II5" s="4" t="str">
        <f>'Example grant template'!C135</f>
        <v/>
      </c>
      <c r="IJ5" s="4" t="str">
        <f>'Example grant template'!D135</f>
        <v/>
      </c>
      <c r="IK5" s="4">
        <f>'Example grant template'!B136</f>
        <v>0</v>
      </c>
      <c r="IL5" s="4">
        <f>'Example grant template'!C136</f>
        <v>0</v>
      </c>
      <c r="IM5" s="4">
        <f>'Example grant template'!D136</f>
        <v>0</v>
      </c>
      <c r="IN5" s="4">
        <f>'Example grant template'!B137</f>
        <v>0</v>
      </c>
      <c r="IO5" s="4">
        <f>'Example grant template'!C137</f>
        <v>0</v>
      </c>
      <c r="IP5" s="4">
        <f>'Example grant template'!D137</f>
        <v>0</v>
      </c>
      <c r="IQ5" s="4" t="str">
        <f>'Example grant template'!B138</f>
        <v>Not applicable</v>
      </c>
      <c r="IR5" s="4" t="str">
        <f>'Example grant template'!C138</f>
        <v>Not applicable</v>
      </c>
      <c r="IS5" s="4">
        <f>'Example grant template'!D138</f>
        <v>209.19</v>
      </c>
      <c r="IT5" s="4">
        <f>'Example grant template'!B139</f>
        <v>0</v>
      </c>
      <c r="IU5" s="4">
        <f>'Example grant template'!C139</f>
        <v>0</v>
      </c>
      <c r="IV5" s="4">
        <f>'Example grant template'!D139</f>
        <v>209.19</v>
      </c>
      <c r="IW5" s="62">
        <f>'Example grant template'!B140</f>
        <v>-1</v>
      </c>
      <c r="IX5" s="62" t="str">
        <f>'Example grant template'!C140</f>
        <v/>
      </c>
      <c r="IY5" s="62" t="str">
        <f>'Example grant template'!D140</f>
        <v/>
      </c>
      <c r="IZ5" s="62" t="str">
        <f>'Example grant template'!B141</f>
        <v/>
      </c>
      <c r="JA5" s="62" t="str">
        <f>'Example grant template'!C141</f>
        <v/>
      </c>
      <c r="JB5" s="62" t="str">
        <f>'Example grant template'!D141</f>
        <v/>
      </c>
      <c r="JC5" s="4" t="str">
        <f>'Example grant template'!A147</f>
        <v>E09000020</v>
      </c>
      <c r="JD5" s="4" t="str">
        <f>'Example grant template'!B147</f>
        <v>Kensington and Chelsea</v>
      </c>
      <c r="JE5" s="4">
        <f>'Example grant template'!C147</f>
        <v>585093.86260810599</v>
      </c>
      <c r="JF5" s="4">
        <f>'Example grant template'!D147</f>
        <v>0</v>
      </c>
      <c r="JG5" s="4">
        <f>'Example grant template'!E147</f>
        <v>0</v>
      </c>
      <c r="JH5" s="4">
        <f>'Example grant template'!F147</f>
        <v>0</v>
      </c>
      <c r="JI5" s="4">
        <f>'Example grant template'!G147</f>
        <v>0</v>
      </c>
      <c r="JJ5" s="4">
        <f>'Example grant template'!H147</f>
        <v>0</v>
      </c>
      <c r="JK5" s="4">
        <f>'Example grant template'!I147</f>
        <v>0</v>
      </c>
      <c r="JL5" s="4">
        <f>'Example grant template'!J147</f>
        <v>0</v>
      </c>
      <c r="JM5" s="4">
        <f>'Example grant template'!K147</f>
        <v>0</v>
      </c>
      <c r="JN5" s="4">
        <f>'Example grant template'!L147</f>
        <v>0</v>
      </c>
      <c r="JO5" s="4">
        <f>'Example grant template'!M147</f>
        <v>0</v>
      </c>
      <c r="JP5" s="4">
        <f>'Example grant template'!N147</f>
        <v>0</v>
      </c>
      <c r="JQ5" s="4">
        <f>'Example grant template'!O147</f>
        <v>585093.86260810599</v>
      </c>
      <c r="JR5" s="4">
        <f>'Example grant template'!P147</f>
        <v>0</v>
      </c>
      <c r="JS5" s="4">
        <f>'Example grant template'!Q147</f>
        <v>1</v>
      </c>
    </row>
  </sheetData>
  <sheetProtection algorithmName="SHA-512" hashValue="BG/azjXL6EVZiukhdn+WkFa+TXNdwbTwLYeoACN1J2FYwfW8mAZL/jcM9scjDXt+7bu4JpnLO01NMow3CRtYmA==" saltValue="3O8W7Rv79gWtonfdNla9RA==" spinCount="100000" sheet="1" objects="1" scenarios="1"/>
  <phoneticPr fontId="5" type="noConversion"/>
  <conditionalFormatting sqref="A4:XFD4 A2:IJ3 IN2:XFD3">
    <cfRule type="cellIs" dxfId="1" priority="3" operator="equal">
      <formula>1</formula>
    </cfRule>
  </conditionalFormatting>
  <conditionalFormatting sqref="IK2:IM3">
    <cfRule type="cellIs" dxfId="0" priority="1" operator="equal">
      <formula>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124070C81BC94BB4C8CC496560B696" ma:contentTypeVersion="6" ma:contentTypeDescription="Create a new document." ma:contentTypeScope="" ma:versionID="956fd5f6d57d0ce8e51b731660cd52fa">
  <xsd:schema xmlns:xsd="http://www.w3.org/2001/XMLSchema" xmlns:xs="http://www.w3.org/2001/XMLSchema" xmlns:p="http://schemas.microsoft.com/office/2006/metadata/properties" xmlns:ns2="b0f6d3c1-ad8a-428b-a8b5-a0897e77900d" xmlns:ns3="97cc347b-f3d8-4788-9074-08f08cc8455c" targetNamespace="http://schemas.microsoft.com/office/2006/metadata/properties" ma:root="true" ma:fieldsID="8d13ea5e9e426eba260721e4c07fa81b" ns2:_="" ns3:_="">
    <xsd:import namespace="b0f6d3c1-ad8a-428b-a8b5-a0897e77900d"/>
    <xsd:import namespace="97cc347b-f3d8-4788-9074-08f08cc845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f6d3c1-ad8a-428b-a8b5-a0897e7790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cc347b-f3d8-4788-9074-08f08cc8455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80C07D-5E7B-4554-BBD6-F9CC9BD49C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f6d3c1-ad8a-428b-a8b5-a0897e77900d"/>
    <ds:schemaRef ds:uri="97cc347b-f3d8-4788-9074-08f08cc84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AE7C2E-568F-4F5A-99DB-10CDE93A23E1}">
  <ds:schemaRefs>
    <ds:schemaRef ds:uri="http://schemas.microsoft.com/sharepoint/v3/contenttype/forms"/>
  </ds:schemaRefs>
</ds:datastoreItem>
</file>

<file path=customXml/itemProps3.xml><?xml version="1.0" encoding="utf-8"?>
<ds:datastoreItem xmlns:ds="http://schemas.openxmlformats.org/officeDocument/2006/customXml" ds:itemID="{6A348050-1DE4-4405-8620-EE497ECBE183}">
  <ds:schemaRefs>
    <ds:schemaRef ds:uri="http://purl.org/dc/dcmitype/"/>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2006/metadata/properties"/>
    <ds:schemaRef ds:uri="http://purl.org/dc/elements/1.1/"/>
    <ds:schemaRef ds:uri="http://schemas.microsoft.com/office/infopath/2007/PartnerControls"/>
    <ds:schemaRef ds:uri="97cc347b-f3d8-4788-9074-08f08cc8455c"/>
    <ds:schemaRef ds:uri="b0f6d3c1-ad8a-428b-a8b5-a0897e7790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Guidance and Conditions</vt:lpstr>
      <vt:lpstr>Example grant template</vt:lpstr>
      <vt:lpstr>iBCF fee rate definitions</vt:lpstr>
      <vt:lpstr>Source-LA list</vt:lpstr>
      <vt:lpstr>Source-Dropdowns</vt:lpstr>
      <vt:lpstr>Source-Core Spending Power</vt:lpstr>
      <vt:lpstr>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2022-03-15T14:01:08Z</dcterms:created>
  <dcterms:modified xsi:type="dcterms:W3CDTF">2023-01-30T17:02:33Z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0x01010024124070C81BC94BB4C8CC496560B696</vt:lpwstr>
  </property>
  <property fmtid="{D5CDD505-2E9C-101B-9397-08002B2CF9AE}" pid="3" name="MediaServiceImageTags">
    <vt:lpwstr/>
  </property>
  <property fmtid="{D5CDD505-2E9C-101B-9397-08002B2CF9AE}" pid="4" name="TaxCatchAll">
    <vt:lpwstr/>
  </property>
</Properties>
</file>